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17.xml.rels" ContentType="application/vnd.openxmlformats-package.relationships+xml"/>
  <Override PartName="/xl/worksheets/_rels/sheet9.xml.rels" ContentType="application/vnd.openxmlformats-package.relationships+xml"/>
  <Override PartName="/xl/worksheets/_rels/sheet18.xml.rels" ContentType="application/vnd.openxmlformats-package.relationships+xml"/>
  <Override PartName="/xl/worksheets/_rels/sheet10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6.xml.rels" ContentType="application/vnd.openxmlformats-package.relationships+xml"/>
  <Override PartName="/xl/worksheets/_rels/sheet19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emf" ContentType="image/x-emf"/>
  <Override PartName="/xl/media/image2.emf" ContentType="image/x-emf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0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Titre" sheetId="1" state="visible" r:id="rId2"/>
    <sheet name="Présentation" sheetId="2" state="visible" r:id="rId3"/>
    <sheet name="Test khi2" sheetId="3" state="visible" r:id="rId4"/>
    <sheet name="Extensions Khi2" sheetId="4" state="visible" r:id="rId5"/>
    <sheet name="Test khi2_Tableur" sheetId="5" state="visible" r:id="rId6"/>
    <sheet name="Test khi2_exemple 2" sheetId="6" state="visible" r:id="rId7"/>
    <sheet name="Table khi2" sheetId="7" state="visible" r:id="rId8"/>
    <sheet name="Méthodologie des tests statistiques" sheetId="8" state="visible" r:id="rId9"/>
    <sheet name="Restrictions" sheetId="9" state="visible" r:id="rId10"/>
    <sheet name="Test Kolmogorov" sheetId="10" state="visible" r:id="rId11"/>
    <sheet name="Décomposition variances" sheetId="11" state="visible" r:id="rId12"/>
    <sheet name="Spearman" sheetId="12" state="visible" r:id="rId13"/>
    <sheet name="Spearman_2" sheetId="13" state="visible" r:id="rId14"/>
    <sheet name="Table kolmogorov" sheetId="14" state="visible" r:id="rId15"/>
    <sheet name="Décomposition variances 2" sheetId="15" state="visible" r:id="rId16"/>
    <sheet name="Tableau 2x2" sheetId="16" state="visible" r:id="rId17"/>
    <sheet name="Tableaux 2x2 - Yates" sheetId="17" state="visible" r:id="rId18"/>
    <sheet name="Belson" sheetId="18" state="visible" r:id="rId19"/>
    <sheet name="Graphiques" sheetId="19" state="visible" r:id="rId20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<sst xmlns="http://schemas.openxmlformats.org/spreadsheetml/2006/main" count="646" uniqueCount="164">
  <si>
    <t xml:space="preserve">Tableaux de contingence</t>
  </si>
  <si>
    <t xml:space="preserve">Caractères qualitatifs</t>
  </si>
  <si>
    <t xml:space="preserve">Test du Khi2</t>
  </si>
  <si>
    <t xml:space="preserve">Test de Kolmogorov</t>
  </si>
  <si>
    <t xml:space="preserve">Attention ce classeur contient 19 feuilles</t>
  </si>
  <si>
    <t xml:space="preserve">Tableaux de contingence – Caractères qualitatifs</t>
  </si>
  <si>
    <t xml:space="preserve">CSP \ Produits</t>
  </si>
  <si>
    <t xml:space="preserve">Produit 1</t>
  </si>
  <si>
    <t xml:space="preserve">Produit 2</t>
  </si>
  <si>
    <t xml:space="preserve">Produit 3</t>
  </si>
  <si>
    <t xml:space="preserve">Produit 4</t>
  </si>
  <si>
    <t xml:space="preserve">Total</t>
  </si>
  <si>
    <t xml:space="preserve">Etudiant</t>
  </si>
  <si>
    <t xml:space="preserve">Employé</t>
  </si>
  <si>
    <t xml:space="preserve">Cadre</t>
  </si>
  <si>
    <t xml:space="preserve">Fréquences absolues</t>
  </si>
  <si>
    <t xml:space="preserve">Fréquences conditionnelles</t>
  </si>
  <si>
    <t xml:space="preserve">CSP en fonction des produits</t>
  </si>
  <si>
    <t xml:space="preserve">Produits en fonction des CSP</t>
  </si>
  <si>
    <t xml:space="preserve">Observations (O)</t>
  </si>
  <si>
    <t xml:space="preserve">Finalité du test : étude du lien entre les caractères</t>
  </si>
  <si>
    <t xml:space="preserve">Ici : Influence des CSP sur la consommation des produits</t>
  </si>
  <si>
    <t xml:space="preserve">2 hypothèses :</t>
  </si>
  <si>
    <t xml:space="preserve">H0 : hypothèse neutre =&gt; Pas de lien</t>
  </si>
  <si>
    <t xml:space="preserve">Ici : CSP consomment ces produit de manière identique</t>
  </si>
  <si>
    <t xml:space="preserve">Effectifs théoriques</t>
  </si>
  <si>
    <t xml:space="preserve">Effectifs calculés (C)</t>
  </si>
  <si>
    <t xml:space="preserve">H1 : hypothèse alternative</t>
  </si>
  <si>
    <t xml:space="preserve">Ici : CSP adoptent consommation différente</t>
  </si>
  <si>
    <t xml:space="preserve">Ici si lien : CSP =&gt;Consommation des Produits</t>
  </si>
  <si>
    <t xml:space="preserve">Khi2 Théorique : table de probabilité du Khi2</t>
  </si>
  <si>
    <t xml:space="preserve">(Total de ligne X Total de colonne / Total général)</t>
  </si>
  <si>
    <t xml:space="preserve">Lecture fonction de :</t>
  </si>
  <si>
    <t xml:space="preserve">Calcul du Khi2</t>
  </si>
  <si>
    <t xml:space="preserve">(0-C)²/C</t>
  </si>
  <si>
    <t xml:space="preserve">Risque d'erreur</t>
  </si>
  <si>
    <t xml:space="preserve">ddl :</t>
  </si>
  <si>
    <t xml:space="preserve">nb lignes – 1</t>
  </si>
  <si>
    <t xml:space="preserve">CSP</t>
  </si>
  <si>
    <t xml:space="preserve">nb colonnes – 1</t>
  </si>
  <si>
    <t xml:space="preserve">produits</t>
  </si>
  <si>
    <t xml:space="preserve">(Arrondir à 3 décimales)</t>
  </si>
  <si>
    <t xml:space="preserve">Khi2 Calculé</t>
  </si>
  <si>
    <r>
      <rPr>
        <sz val="10"/>
        <rFont val="Symbol"/>
        <family val="1"/>
        <charset val="2"/>
      </rPr>
      <t xml:space="preserve">S</t>
    </r>
    <r>
      <rPr>
        <sz val="10"/>
        <rFont val="Arial"/>
        <family val="2"/>
      </rPr>
      <t xml:space="preserve">(O-C)²/C</t>
    </r>
  </si>
  <si>
    <t xml:space="preserve">ddl : degré de liberté</t>
  </si>
  <si>
    <t xml:space="preserve">Règle de décision</t>
  </si>
  <si>
    <t xml:space="preserve">Ici</t>
  </si>
  <si>
    <t xml:space="preserve">Khi2 Calc</t>
  </si>
  <si>
    <t xml:space="preserve">Khi2 Th</t>
  </si>
  <si>
    <t xml:space="preserve">Décision</t>
  </si>
  <si>
    <t xml:space="preserve">H0 adoptée si :</t>
  </si>
  <si>
    <t xml:space="preserve">Khi2 calculé &lt; Khi2 théorique</t>
  </si>
  <si>
    <t xml:space="preserve">H1 adoptée si :</t>
  </si>
  <si>
    <t xml:space="preserve">Khi2 calculé &gt; Khi2 théorique</t>
  </si>
  <si>
    <t xml:space="preserve">Contributions au Khi2</t>
  </si>
  <si>
    <t xml:space="preserve">Coefficient de contingence (Cc)</t>
  </si>
  <si>
    <t xml:space="preserve">soit</t>
  </si>
  <si>
    <r>
      <rPr>
        <b val="true"/>
        <sz val="10"/>
        <color rgb="FF990000"/>
        <rFont val="Arial"/>
        <family val="2"/>
      </rPr>
      <t xml:space="preserve">Pour les tableaux 2 x 2 on parle de coefficient d'association (</t>
    </r>
    <r>
      <rPr>
        <b val="true"/>
        <sz val="10"/>
        <color rgb="FF990000"/>
        <rFont val="Symbol"/>
        <family val="1"/>
        <charset val="2"/>
      </rPr>
      <t xml:space="preserve">f</t>
    </r>
    <r>
      <rPr>
        <b val="true"/>
        <sz val="10"/>
        <color rgb="FF990000"/>
        <rFont val="Arial"/>
        <family val="2"/>
      </rPr>
      <t xml:space="preserve">)</t>
    </r>
  </si>
  <si>
    <r>
      <rPr>
        <sz val="10"/>
        <rFont val="Symbol"/>
        <family val="1"/>
        <charset val="2"/>
      </rPr>
      <t xml:space="preserve"> f</t>
    </r>
    <r>
      <rPr>
        <sz val="10"/>
        <rFont val="Arial"/>
        <family val="2"/>
      </rPr>
      <t xml:space="preserve"> =</t>
    </r>
  </si>
  <si>
    <t xml:space="preserve">V de Cramer</t>
  </si>
  <si>
    <t xml:space="preserve">Soit</t>
  </si>
  <si>
    <t xml:space="preserve">Test du Khi2 avec Tableur (ici LibreOffice 5)</t>
  </si>
  <si>
    <t xml:space="preserve">Fonction Test.Khi2</t>
  </si>
  <si>
    <t xml:space="preserve">(Seuil de basculement H1 vers H0)</t>
  </si>
  <si>
    <t xml:space="preserve">Table du Khi2</t>
  </si>
  <si>
    <t xml:space="preserve">ddl \ proba</t>
  </si>
  <si>
    <t xml:space="preserve">ddl= (nombre de lignes – 1) X (nombre de colonnes – 1)</t>
  </si>
  <si>
    <t xml:space="preserve">Méthodologie des tests statistiques</t>
  </si>
  <si>
    <t xml:space="preserve">Rédiger clairement les hypothèses</t>
  </si>
  <si>
    <t xml:space="preserve">H0 : hypothèse nulle</t>
  </si>
  <si>
    <t xml:space="preserve">Définir un risque d'erreur</t>
  </si>
  <si>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 xml:space="preserve">a </t>
    </r>
    <r>
      <rPr>
        <sz val="10"/>
        <rFont val="Arial"/>
        <family val="2"/>
      </rPr>
      <t xml:space="preserve">=1 % à 10 % le plus souvent</t>
    </r>
  </si>
  <si>
    <t xml:space="preserve">Détermination d'un indicateur calculé (formule)</t>
  </si>
  <si>
    <t xml:space="preserve">Lecture d'un indicateur théorique (table de probabilité)</t>
  </si>
  <si>
    <t xml:space="preserve">Application de la règle de décision</t>
  </si>
  <si>
    <t xml:space="preserve">Comparaison des deux indicateurs précédents</t>
  </si>
  <si>
    <t xml:space="preserve">Conditions de validité du test du Khi2 :</t>
  </si>
  <si>
    <t xml:space="preserve">Effectif total &gt; 30</t>
  </si>
  <si>
    <t xml:space="preserve">Aucun effectif partiel &lt;5</t>
  </si>
  <si>
    <t xml:space="preserve">(Pas le cas ci-dessus)</t>
  </si>
  <si>
    <t xml:space="preserve">Que faire alors ?</t>
  </si>
  <si>
    <t xml:space="preserve">Décomposition de la variance</t>
  </si>
  <si>
    <t xml:space="preserve">Coefficient de corrélation des rangs de Spearman</t>
  </si>
  <si>
    <t xml:space="preserve">Kolmo Bof.</t>
  </si>
  <si>
    <r>
      <rPr>
        <b val="true"/>
        <sz val="10"/>
        <rFont val="Arial"/>
        <family val="2"/>
      </rPr>
      <t xml:space="preserve">Observations (</t>
    </r>
    <r>
      <rPr>
        <b val="true"/>
        <sz val="10"/>
        <color rgb="FF800000"/>
        <rFont val="Arial"/>
        <family val="2"/>
      </rPr>
      <t xml:space="preserve">O</t>
    </r>
    <r>
      <rPr>
        <b val="true"/>
        <sz val="10"/>
        <rFont val="Arial"/>
        <family val="2"/>
      </rPr>
      <t xml:space="preserve">)</t>
    </r>
  </si>
  <si>
    <r>
      <rPr>
        <b val="true"/>
        <sz val="10"/>
        <rFont val="Arial"/>
        <family val="2"/>
      </rPr>
      <t xml:space="preserve">Effectifs théoriques (</t>
    </r>
    <r>
      <rPr>
        <b val="true"/>
        <sz val="10"/>
        <color rgb="FF800000"/>
        <rFont val="Arial"/>
        <family val="2"/>
      </rPr>
      <t xml:space="preserve">C</t>
    </r>
    <r>
      <rPr>
        <b val="true"/>
        <sz val="10"/>
        <rFont val="Arial"/>
        <family val="2"/>
      </rPr>
      <t xml:space="preserve">)</t>
    </r>
  </si>
  <si>
    <t xml:space="preserve">(Effectifs théoriques : même calcul que pour le test du Khi2)</t>
  </si>
  <si>
    <t xml:space="preserve">Observations</t>
  </si>
  <si>
    <t xml:space="preserve">Calculés</t>
  </si>
  <si>
    <t xml:space="preserve">Obs Cumul Croissants</t>
  </si>
  <si>
    <t xml:space="preserve">Calc. Cumul Croissants</t>
  </si>
  <si>
    <t xml:space="preserve">D = |Ecart|</t>
  </si>
  <si>
    <t xml:space="preserve">Max</t>
  </si>
  <si>
    <t xml:space="preserve">Kcalc = D / racine (N)</t>
  </si>
  <si>
    <t xml:space="preserve">K th</t>
  </si>
  <si>
    <t xml:space="preserve">K calculé &lt; K théorique</t>
  </si>
  <si>
    <t xml:space="preserve">K calculé &gt; K théorique</t>
  </si>
  <si>
    <t xml:space="preserve">OBSERVATIONS</t>
  </si>
  <si>
    <t xml:space="preserve">Marques \ Sexe</t>
  </si>
  <si>
    <t xml:space="preserve">H</t>
  </si>
  <si>
    <t xml:space="preserve">F</t>
  </si>
  <si>
    <t xml:space="preserve">Citroën</t>
  </si>
  <si>
    <t xml:space="preserve">Fiat</t>
  </si>
  <si>
    <t xml:space="preserve">Ford</t>
  </si>
  <si>
    <t xml:space="preserve">Hyundaï</t>
  </si>
  <si>
    <t xml:space="preserve">Lancia</t>
  </si>
  <si>
    <t xml:space="preserve">Opel</t>
  </si>
  <si>
    <t xml:space="preserve">Peugeot</t>
  </si>
  <si>
    <t xml:space="preserve">Renault</t>
  </si>
  <si>
    <t xml:space="preserve">Toyota</t>
  </si>
  <si>
    <t xml:space="preserve">VW</t>
  </si>
  <si>
    <t xml:space="preserve">Moyennes</t>
  </si>
  <si>
    <t xml:space="preserve">Variances</t>
  </si>
  <si>
    <t xml:space="preserve">Nb valeurs</t>
  </si>
  <si>
    <t xml:space="preserve">Var INTER</t>
  </si>
  <si>
    <t xml:space="preserve">Var INTRA</t>
  </si>
  <si>
    <t xml:space="preserve">R</t>
  </si>
  <si>
    <t xml:space="preserve">Rang H</t>
  </si>
  <si>
    <t xml:space="preserve">Rang F</t>
  </si>
  <si>
    <t xml:space="preserve">di</t>
  </si>
  <si>
    <t xml:space="preserve">6di²</t>
  </si>
  <si>
    <t xml:space="preserve">EFFECTIFS THEORIQUES</t>
  </si>
  <si>
    <t xml:space="preserve">Rs=</t>
  </si>
  <si>
    <t xml:space="preserve">Rx=</t>
  </si>
  <si>
    <t xml:space="preserve">Test de Rs : Student (identique au test du coef de corrélation)</t>
  </si>
  <si>
    <t xml:space="preserve">Hypothèses</t>
  </si>
  <si>
    <t xml:space="preserve">H0 : Le coef n'est pas significatif, Rs est donc proche de zéro, aucun lien entre es classements des H et des F</t>
  </si>
  <si>
    <t xml:space="preserve"> =&gt; H et F n'ont pas les mêmes préférences et consomment de manière différente</t>
  </si>
  <si>
    <t xml:space="preserve">H1 : Il est significatif, proche de 1, les classements des H et des F sont quasiment identiques</t>
  </si>
  <si>
    <t xml:space="preserve"> =&gt; H et F ont les mêmes préférences et consomment de manière identique</t>
  </si>
  <si>
    <t xml:space="preserve">Risque d'erreur :</t>
  </si>
  <si>
    <t xml:space="preserve">1 %, 5 % et 10 %</t>
  </si>
  <si>
    <r>
      <rPr>
        <b val="true"/>
        <sz val="10"/>
        <rFont val="Arial"/>
        <family val="2"/>
      </rPr>
      <t xml:space="preserve">t </t>
    </r>
    <r>
      <rPr>
        <b val="true"/>
        <vertAlign val="subscript"/>
        <sz val="10"/>
        <rFont val="Arial"/>
        <family val="2"/>
      </rPr>
      <t xml:space="preserve">calc</t>
    </r>
  </si>
  <si>
    <t xml:space="preserve">a</t>
  </si>
  <si>
    <r>
      <rPr>
        <b val="true"/>
        <sz val="10"/>
        <rFont val="Arial"/>
        <family val="2"/>
      </rPr>
      <t xml:space="preserve">t</t>
    </r>
    <r>
      <rPr>
        <b val="true"/>
        <vertAlign val="subscript"/>
        <sz val="10"/>
        <rFont val="Arial"/>
        <family val="2"/>
      </rPr>
      <t xml:space="preserve">TH</t>
    </r>
  </si>
  <si>
    <t xml:space="preserve">Table de Student</t>
  </si>
  <si>
    <t xml:space="preserve">¨</t>
  </si>
  <si>
    <t xml:space="preserve">Règle de décision :</t>
  </si>
  <si>
    <r>
      <rPr>
        <b val="true"/>
        <sz val="10"/>
        <rFont val="Arial"/>
        <family val="2"/>
      </rPr>
      <t xml:space="preserve">t </t>
    </r>
    <r>
      <rPr>
        <b val="true"/>
        <vertAlign val="subscript"/>
        <sz val="10"/>
        <rFont val="Arial"/>
        <family val="2"/>
      </rPr>
      <t xml:space="preserve">calc </t>
    </r>
  </si>
  <si>
    <t xml:space="preserve">&gt;</t>
  </si>
  <si>
    <t xml:space="preserve">H1 adoptée</t>
  </si>
  <si>
    <t xml:space="preserve">&lt;</t>
  </si>
  <si>
    <t xml:space="preserve">H0 adoptée</t>
  </si>
  <si>
    <t xml:space="preserve">Table de  Kolmogorov-Smirnov </t>
  </si>
  <si>
    <t xml:space="preserve">n</t>
  </si>
  <si>
    <t xml:space="preserve">Risque d'erreur </t>
  </si>
  <si>
    <t xml:space="preserve">&gt; 35</t>
  </si>
  <si>
    <r>
      <rPr>
        <sz val="10"/>
        <color rgb="FF000080"/>
        <rFont val="Symbol"/>
        <family val="1"/>
        <charset val="2"/>
      </rPr>
      <t xml:space="preserve">Ö</t>
    </r>
    <r>
      <rPr>
        <sz val="10"/>
        <color rgb="FF000080"/>
        <rFont val="Arial"/>
        <family val="2"/>
      </rPr>
      <t xml:space="preserve">  N</t>
    </r>
  </si>
  <si>
    <t xml:space="preserve">Nombre</t>
  </si>
  <si>
    <t xml:space="preserve">Somme carrés</t>
  </si>
  <si>
    <t xml:space="preserve">²</t>
  </si>
  <si>
    <t xml:space="preserve">Méthode de Belson</t>
  </si>
  <si>
    <t xml:space="preserve">P1</t>
  </si>
  <si>
    <t xml:space="preserve">P2</t>
  </si>
  <si>
    <t xml:space="preserve">Théoriques</t>
  </si>
  <si>
    <t xml:space="preserve">(Arrondir à l'entier le plus proche)</t>
  </si>
  <si>
    <t xml:space="preserve">Distances</t>
  </si>
  <si>
    <t xml:space="preserve">Distance : B=</t>
  </si>
  <si>
    <t xml:space="preserve">A partir de quelle distance peut-on considérer cette variable comme explicative?</t>
  </si>
  <si>
    <t xml:space="preserve">Donc ici</t>
  </si>
  <si>
    <t xml:space="preserve">B doit dont être supérieur à 7,95 pour que la variable sexe soit explicative ici et permette de segmenter.</t>
  </si>
  <si>
    <t xml:space="preserve">Or B = 2 donc le sexe n’est pas explicatif des comportements ici.</t>
  </si>
  <si>
    <t xml:space="preserve">Conclusion qui rejoint celle du test du Khi2 (H0)</t>
  </si>
  <si>
    <t xml:space="preserve">Ecarts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</si>
</sst>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%"/>
    <numFmt numFmtId="166" formatCode="0.00"/>
    <numFmt numFmtId="167" formatCode="0.0000"/>
    <numFmt numFmtId="168" formatCode="0.000"/>
    <numFmt numFmtId="169" formatCode="0%"/>
    <numFmt numFmtId="170" formatCode="#,##0.0000"/>
    <numFmt numFmtId="171" formatCode="0"/>
  </numFmts>
  <fonts count="5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3333"/>
      <name val="Arial"/>
      <family val="2"/>
    </font>
    <font>
      <b val="true"/>
      <sz val="40"/>
      <color rgb="FF801900"/>
      <name val="Arial"/>
      <family val="2"/>
    </font>
    <font>
      <i val="true"/>
      <sz val="28"/>
      <color rgb="FF801900"/>
      <name val="Arial"/>
      <family val="2"/>
    </font>
    <font>
      <sz val="32"/>
      <color rgb="FF801900"/>
      <name val="Arial"/>
      <family val="2"/>
    </font>
    <font>
      <i val="true"/>
      <sz val="26"/>
      <color rgb="FFF0AAF0"/>
      <name val="Arial"/>
      <family val="2"/>
    </font>
    <font>
      <b val="true"/>
      <sz val="14"/>
      <color rgb="FF800000"/>
      <name val="Arial"/>
      <family val="2"/>
    </font>
    <font>
      <b val="true"/>
      <sz val="10"/>
      <name val="Arial"/>
      <family val="2"/>
    </font>
    <font>
      <b val="true"/>
      <u val="single"/>
      <sz val="10"/>
      <color rgb="FF000099"/>
      <name val="Arial"/>
      <family val="2"/>
    </font>
    <font>
      <b val="true"/>
      <sz val="10"/>
      <color rgb="FF990000"/>
      <name val="Arial"/>
      <family val="2"/>
    </font>
    <font>
      <b val="true"/>
      <sz val="12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i val="true"/>
      <sz val="10"/>
      <color rgb="FF7E0021"/>
      <name val="Arial"/>
      <family val="2"/>
    </font>
    <font>
      <b val="true"/>
      <sz val="10"/>
      <color rgb="FF000099"/>
      <name val="Arial"/>
      <family val="2"/>
    </font>
    <font>
      <b val="true"/>
      <sz val="10"/>
      <color rgb="FFFF33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801900"/>
      <name val="Arial"/>
      <family val="2"/>
    </font>
    <font>
      <sz val="10"/>
      <name val="Symbol"/>
      <family val="1"/>
      <charset val="2"/>
    </font>
    <font>
      <b val="true"/>
      <sz val="13"/>
      <color rgb="FFCC3300"/>
      <name val="Arial"/>
      <family val="2"/>
    </font>
    <font>
      <b val="true"/>
      <sz val="10"/>
      <color rgb="FF663399"/>
      <name val="Arial"/>
      <family val="2"/>
    </font>
    <font>
      <b val="true"/>
      <sz val="10"/>
      <color rgb="FF990000"/>
      <name val="Symbol"/>
      <family val="1"/>
      <charset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2"/>
      <color rgb="FF801900"/>
      <name val="Arial"/>
      <family val="2"/>
    </font>
    <font>
      <i val="true"/>
      <sz val="10"/>
      <color rgb="FF3333FF"/>
      <name val="Arial"/>
      <family val="2"/>
    </font>
    <font>
      <b val="true"/>
      <sz val="10"/>
      <color rgb="FF000066"/>
      <name val="Arial"/>
      <family val="2"/>
    </font>
    <font>
      <b val="true"/>
      <i val="true"/>
      <sz val="10"/>
      <color rgb="FF800000"/>
      <name val="Arial"/>
      <family val="2"/>
    </font>
    <font>
      <i val="true"/>
      <sz val="10"/>
      <color rgb="FF800000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 val="true"/>
      <u val="single"/>
      <sz val="10"/>
      <name val="Arial"/>
      <family val="2"/>
    </font>
    <font>
      <b val="true"/>
      <vertAlign val="subscript"/>
      <sz val="10"/>
      <name val="Arial"/>
      <family val="2"/>
    </font>
    <font>
      <b val="true"/>
      <sz val="10"/>
      <name val="Symbol"/>
      <family val="1"/>
      <charset val="2"/>
    </font>
    <font>
      <b val="true"/>
      <sz val="10"/>
      <color rgb="FF00FFFF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3366FF"/>
      <name val="Arial"/>
      <family val="2"/>
    </font>
    <font>
      <b val="true"/>
      <sz val="7.5"/>
      <color rgb="FF000000"/>
      <name val="Arial"/>
      <family val="2"/>
    </font>
    <font>
      <sz val="10"/>
      <color rgb="FF000080"/>
      <name val="Arial"/>
      <family val="2"/>
    </font>
    <font>
      <sz val="10"/>
      <color rgb="FF000080"/>
      <name val="Symbol"/>
      <family val="1"/>
      <charset val="2"/>
    </font>
    <font>
      <i val="true"/>
      <sz val="10"/>
      <color rgb="FF6600CC"/>
      <name val="Arial"/>
      <family val="2"/>
    </font>
    <font>
      <b val="true"/>
      <i val="true"/>
      <u val="single"/>
      <sz val="10"/>
      <color rgb="FF800000"/>
      <name val="Arial"/>
      <family val="2"/>
    </font>
    <font>
      <sz val="14"/>
      <color rgb="FF000000"/>
      <name val="Comic Sans MS"/>
      <family val="4"/>
    </font>
    <font>
      <b val="true"/>
      <u val="single"/>
      <sz val="12"/>
      <color rgb="FF666699"/>
      <name val="Verdana"/>
      <family val="2"/>
    </font>
    <font>
      <b val="true"/>
      <u val="single"/>
      <sz val="12"/>
      <color rgb="FF000000"/>
      <name val="Verdana"/>
      <family val="2"/>
    </font>
    <font>
      <sz val="12"/>
      <color rgb="FF000000"/>
      <name val="Verdana"/>
      <family val="2"/>
    </font>
    <font>
      <sz val="1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CC00"/>
        <bgColor rgb="FFFFD320"/>
      </patternFill>
    </fill>
    <fill>
      <patternFill patternType="solid">
        <fgColor rgb="FFFFFF00"/>
        <bgColor rgb="FFCCFF00"/>
      </patternFill>
    </fill>
    <fill>
      <patternFill patternType="solid">
        <fgColor rgb="FF801900"/>
        <bgColor rgb="FF800000"/>
      </patternFill>
    </fill>
    <fill>
      <patternFill patternType="solid">
        <fgColor rgb="FF66FFFF"/>
        <bgColor rgb="FF99FFFF"/>
      </patternFill>
    </fill>
    <fill>
      <patternFill patternType="solid">
        <fgColor rgb="FFCCFF66"/>
        <bgColor rgb="FF99FF66"/>
      </patternFill>
    </fill>
    <fill>
      <patternFill patternType="solid">
        <fgColor rgb="FFFF99FF"/>
        <bgColor rgb="FFF0AAF0"/>
      </patternFill>
    </fill>
    <fill>
      <patternFill patternType="solid">
        <fgColor rgb="FF00FFFF"/>
        <bgColor rgb="FF33FF99"/>
      </patternFill>
    </fill>
    <fill>
      <patternFill patternType="solid">
        <fgColor rgb="FFCCFF00"/>
        <bgColor rgb="FFFFFF00"/>
      </patternFill>
    </fill>
    <fill>
      <patternFill patternType="solid">
        <fgColor rgb="FFFFFF99"/>
        <bgColor rgb="FFEEEEEE"/>
      </patternFill>
    </fill>
    <fill>
      <patternFill patternType="solid">
        <fgColor rgb="FF33FF99"/>
        <bgColor rgb="FF66FF66"/>
      </patternFill>
    </fill>
    <fill>
      <patternFill patternType="solid">
        <fgColor rgb="FF99FFFF"/>
        <bgColor rgb="FF66FFFF"/>
      </patternFill>
    </fill>
    <fill>
      <patternFill patternType="solid">
        <fgColor rgb="FFCCCCCC"/>
        <bgColor rgb="FFDDDDDD"/>
      </patternFill>
    </fill>
    <fill>
      <patternFill patternType="solid">
        <fgColor rgb="FF3366FF"/>
        <bgColor rgb="FF0066FF"/>
      </patternFill>
    </fill>
    <fill>
      <patternFill patternType="solid">
        <fgColor rgb="FF99CCFF"/>
        <bgColor rgb="FFCCCCCC"/>
      </patternFill>
    </fill>
    <fill>
      <patternFill patternType="solid">
        <fgColor rgb="FF99FF66"/>
        <bgColor rgb="FF99FF33"/>
      </patternFill>
    </fill>
    <fill>
      <patternFill patternType="solid">
        <fgColor rgb="FFEEEEEE"/>
        <bgColor rgb="FFFFFFFF"/>
      </patternFill>
    </fill>
    <fill>
      <patternFill patternType="solid">
        <fgColor rgb="FFDDDDDD"/>
        <bgColor rgb="FFCCCC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1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1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8" fillId="15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8" fillId="15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9" fillId="15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8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0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8" fillId="15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0" fillId="15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1" fillId="15" borderId="1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1" fillId="15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2" fillId="15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1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1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Sans nom1" xfId="20" builtinId="53" customBuiltin="true"/>
  </cellStyles>
  <dxfs count="1">
    <dxf>
      <font>
        <name val="Arial"/>
        <family val="0"/>
        <b val="1"/>
        <color rgb="FFFF3333"/>
      </font>
      <fill>
        <patternFill>
          <bgColor rgb="FFFFCC00"/>
        </patternFill>
      </fill>
    </dxf>
  </dxfs>
  <colors>
    <indexedColors>
      <rgbColor rgb="FF000000"/>
      <rgbColor rgb="FFFFFFFF"/>
      <rgbColor rgb="FFFF0000"/>
      <rgbColor rgb="FF66FF00"/>
      <rgbColor rgb="FF0000CC"/>
      <rgbColor rgb="FFFFFF00"/>
      <rgbColor rgb="FFFF00FF"/>
      <rgbColor rgb="FF00FFFF"/>
      <rgbColor rgb="FF800000"/>
      <rgbColor rgb="FF99FF33"/>
      <rgbColor rgb="FF000080"/>
      <rgbColor rgb="FFCC9900"/>
      <rgbColor rgb="FF6600CC"/>
      <rgbColor rgb="FF009999"/>
      <rgbColor rgb="FFCCCCCC"/>
      <rgbColor rgb="FF66FF66"/>
      <rgbColor rgb="FF99FF66"/>
      <rgbColor rgb="FFCC3300"/>
      <rgbColor rgb="FFEEEEEE"/>
      <rgbColor rgb="FF99FFFF"/>
      <rgbColor rgb="FF990000"/>
      <rgbColor rgb="FFFFCCCC"/>
      <rgbColor rgb="FF0066FF"/>
      <rgbColor rgb="FFDDDDDD"/>
      <rgbColor rgb="FF000099"/>
      <rgbColor rgb="FFFF00FF"/>
      <rgbColor rgb="FFCCFF00"/>
      <rgbColor rgb="FF33FF99"/>
      <rgbColor rgb="FFFF3300"/>
      <rgbColor rgb="FF7E0021"/>
      <rgbColor rgb="FFFFD320"/>
      <rgbColor rgb="FF3333FF"/>
      <rgbColor rgb="FF66FFFF"/>
      <rgbColor rgb="FFCCFF66"/>
      <rgbColor rgb="FF99FF99"/>
      <rgbColor rgb="FFFFFF99"/>
      <rgbColor rgb="FF99CCFF"/>
      <rgbColor rgb="FFFF99FF"/>
      <rgbColor rgb="FFF0AAF0"/>
      <rgbColor rgb="FFFFCC99"/>
      <rgbColor rgb="FF3366FF"/>
      <rgbColor rgb="FF3399FF"/>
      <rgbColor rgb="FFAECF00"/>
      <rgbColor rgb="FFFFCC00"/>
      <rgbColor rgb="FFFF9900"/>
      <rgbColor rgb="FFFF420E"/>
      <rgbColor rgb="FF666699"/>
      <rgbColor rgb="FFB3B3B3"/>
      <rgbColor rgb="FF004586"/>
      <rgbColor rgb="FF579D1C"/>
      <rgbColor rgb="FF003300"/>
      <rgbColor rgb="FF333300"/>
      <rgbColor rgb="FF801900"/>
      <rgbColor rgb="FFFF3333"/>
      <rgbColor rgb="FF663399"/>
      <rgbColor rgb="FF00006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tx>
            <c:strRef>
              <c:f>Spearman!$A$3:$A$12</c:f>
              <c:strCache>
                <c:ptCount val="1"/>
                <c:pt idx="0">
                  <c:v>Citroën Fiat Ford Hyundaï Lancia Opel Peugeot Renault Toyota VW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Spearman!$F$3:$F$12</c:f>
              <c:numCache>
                <c:formatCode>General</c:formatCode>
                <c:ptCount val="10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10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8</c:v>
                </c:pt>
              </c:numCache>
            </c:numRef>
          </c:xVal>
          <c:yVal>
            <c:numRef>
              <c:f>Spearman!$G$3:$G$12</c:f>
              <c:numCache>
                <c:formatCode>General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10</c:v>
                </c:pt>
                <c:pt idx="4">
                  <c:v>5</c:v>
                </c:pt>
                <c:pt idx="5">
                  <c:v>9</c:v>
                </c:pt>
                <c:pt idx="6">
                  <c:v>1</c:v>
                </c:pt>
                <c:pt idx="7">
                  <c:v>6</c:v>
                </c:pt>
                <c:pt idx="8">
                  <c:v>8</c:v>
                </c:pt>
                <c:pt idx="9">
                  <c:v>2</c:v>
                </c:pt>
              </c:numCache>
            </c:numRef>
          </c:yVal>
          <c:smooth val="0"/>
        </c:ser>
        <c:axId val="2748600"/>
        <c:axId val="7096905"/>
      </c:scatterChart>
      <c:valAx>
        <c:axId val="2748600"/>
        <c:scaling>
          <c:orientation val="minMax"/>
          <c:max val="1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Classement 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096905"/>
        <c:crosses val="autoZero"/>
        <c:crossBetween val="midCat"/>
      </c:valAx>
      <c:valAx>
        <c:axId val="709690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Classement 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274860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36000">
      <a:solidFill>
        <a:srgbClr val="ff3333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tx>
            <c:strRef>
              <c:f>Spearman_2!$A$3:$A$12</c:f>
              <c:strCache>
                <c:ptCount val="1"/>
                <c:pt idx="0">
                  <c:v>Citroën Fiat Ford Hyundaï Lancia Opel Peugeot Renault Toyota VW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Spearman_2!$F$3:$F$12</c:f>
              <c:numCache>
                <c:formatCode>General</c:formatCode>
                <c:ptCount val="10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9</c:v>
                </c:pt>
              </c:numCache>
            </c:numRef>
          </c:xVal>
          <c:yVal>
            <c:numRef>
              <c:f>Spearman_2!$G$3:$G$12</c:f>
              <c:numCache>
                <c:formatCode>General</c:formatCode>
                <c:ptCount val="10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2</c:v>
                </c:pt>
                <c:pt idx="7">
                  <c:v>9</c:v>
                </c:pt>
                <c:pt idx="8">
                  <c:v>1</c:v>
                </c:pt>
                <c:pt idx="9">
                  <c:v>4</c:v>
                </c:pt>
              </c:numCache>
            </c:numRef>
          </c:yVal>
          <c:smooth val="0"/>
        </c:ser>
        <c:axId val="34005665"/>
        <c:axId val="5048981"/>
      </c:scatterChart>
      <c:valAx>
        <c:axId val="34005665"/>
        <c:scaling>
          <c:orientation val="minMax"/>
          <c:max val="1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Classement 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5048981"/>
        <c:crosses val="autoZero"/>
        <c:crossBetween val="midCat"/>
      </c:valAx>
      <c:valAx>
        <c:axId val="5048981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Classement 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34005665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36000">
      <a:solidFill>
        <a:srgbClr val="ff3333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Analyse des écarts</a:t>
            </a:r>
          </a:p>
        </c:rich>
      </c:tx>
      <c:overlay val="0"/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Graphiques!$B$18</c:f>
              <c:strCache>
                <c:ptCount val="1"/>
                <c:pt idx="0">
                  <c:v>Produit 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Graphiques!$A$19:$A$21</c:f>
              <c:strCache>
                <c:ptCount val="3"/>
                <c:pt idx="0">
                  <c:v>Etudiant</c:v>
                </c:pt>
                <c:pt idx="1">
                  <c:v>Employé</c:v>
                </c:pt>
                <c:pt idx="2">
                  <c:v>Cadre</c:v>
                </c:pt>
              </c:strCache>
            </c:strRef>
          </c:cat>
          <c:val>
            <c:numRef>
              <c:f>Graphiques!$B$19:$B$21</c:f>
              <c:numCache>
                <c:formatCode>General</c:formatCode>
                <c:ptCount val="3"/>
                <c:pt idx="0">
                  <c:v>2.41666666666667</c:v>
                </c:pt>
                <c:pt idx="1">
                  <c:v>0.833333333333334</c:v>
                </c:pt>
                <c:pt idx="2">
                  <c:v>-3.25</c:v>
                </c:pt>
              </c:numCache>
            </c:numRef>
          </c:val>
        </c:ser>
        <c:ser>
          <c:idx val="1"/>
          <c:order val="1"/>
          <c:tx>
            <c:strRef>
              <c:f>Graphiques!$C$18</c:f>
              <c:strCache>
                <c:ptCount val="1"/>
                <c:pt idx="0">
                  <c:v>Produit 2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Graphiques!$A$19:$A$21</c:f>
              <c:strCache>
                <c:ptCount val="3"/>
                <c:pt idx="0">
                  <c:v>Etudiant</c:v>
                </c:pt>
                <c:pt idx="1">
                  <c:v>Employé</c:v>
                </c:pt>
                <c:pt idx="2">
                  <c:v>Cadre</c:v>
                </c:pt>
              </c:strCache>
            </c:strRef>
          </c:cat>
          <c:val>
            <c:numRef>
              <c:f>Graphiques!$C$19:$C$21</c:f>
              <c:numCache>
                <c:formatCode>General</c:formatCode>
                <c:ptCount val="3"/>
                <c:pt idx="0">
                  <c:v>-1.30555555555556</c:v>
                </c:pt>
                <c:pt idx="1">
                  <c:v>-4.94444444444444</c:v>
                </c:pt>
                <c:pt idx="2">
                  <c:v>6.25</c:v>
                </c:pt>
              </c:numCache>
            </c:numRef>
          </c:val>
        </c:ser>
        <c:ser>
          <c:idx val="2"/>
          <c:order val="2"/>
          <c:tx>
            <c:strRef>
              <c:f>Graphiques!$D$18</c:f>
              <c:strCache>
                <c:ptCount val="1"/>
                <c:pt idx="0">
                  <c:v>Produit 3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Graphiques!$A$19:$A$21</c:f>
              <c:strCache>
                <c:ptCount val="3"/>
                <c:pt idx="0">
                  <c:v>Etudiant</c:v>
                </c:pt>
                <c:pt idx="1">
                  <c:v>Employé</c:v>
                </c:pt>
                <c:pt idx="2">
                  <c:v>Cadre</c:v>
                </c:pt>
              </c:strCache>
            </c:strRef>
          </c:cat>
          <c:val>
            <c:numRef>
              <c:f>Graphiques!$D$19:$D$21</c:f>
              <c:numCache>
                <c:formatCode>General</c:formatCode>
                <c:ptCount val="3"/>
                <c:pt idx="0">
                  <c:v>-0.388888888888889</c:v>
                </c:pt>
                <c:pt idx="1">
                  <c:v>2.88888888888889</c:v>
                </c:pt>
                <c:pt idx="2">
                  <c:v>-2.5</c:v>
                </c:pt>
              </c:numCache>
            </c:numRef>
          </c:val>
        </c:ser>
        <c:ser>
          <c:idx val="3"/>
          <c:order val="3"/>
          <c:tx>
            <c:strRef>
              <c:f>Graphiques!$E$18</c:f>
              <c:strCache>
                <c:ptCount val="1"/>
                <c:pt idx="0">
                  <c:v>Produit 4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Graphiques!$A$19:$A$21</c:f>
              <c:strCache>
                <c:ptCount val="3"/>
                <c:pt idx="0">
                  <c:v>Etudiant</c:v>
                </c:pt>
                <c:pt idx="1">
                  <c:v>Employé</c:v>
                </c:pt>
                <c:pt idx="2">
                  <c:v>Cadre</c:v>
                </c:pt>
              </c:strCache>
            </c:strRef>
          </c:cat>
          <c:val>
            <c:numRef>
              <c:f>Graphiques!$E$19:$E$21</c:f>
              <c:numCache>
                <c:formatCode>General</c:formatCode>
                <c:ptCount val="3"/>
                <c:pt idx="0">
                  <c:v>-0.722222222222221</c:v>
                </c:pt>
                <c:pt idx="1">
                  <c:v>1.22222222222222</c:v>
                </c:pt>
                <c:pt idx="2">
                  <c:v>-0.5</c:v>
                </c:pt>
              </c:numCache>
            </c:numRef>
          </c:val>
        </c:ser>
        <c:gapWidth val="100"/>
        <c:overlap val="0"/>
        <c:axId val="52617338"/>
        <c:axId val="44083115"/>
      </c:barChart>
      <c:catAx>
        <c:axId val="526173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4083115"/>
        <c:crosses val="autoZero"/>
        <c:auto val="1"/>
        <c:lblAlgn val="ctr"/>
        <c:lblOffset val="100"/>
      </c:catAx>
      <c:valAx>
        <c:axId val="4408311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5261733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Analyse des écarts</a:t>
            </a:r>
          </a:p>
        </c:rich>
      </c:tx>
      <c:overlay val="0"/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Graphiques!$A$19</c:f>
              <c:strCache>
                <c:ptCount val="1"/>
                <c:pt idx="0">
                  <c:v>Etudiant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Graphiques!$B$18:$E$18</c:f>
              <c:strCache>
                <c:ptCount val="4"/>
                <c:pt idx="0">
                  <c:v>Produit 1</c:v>
                </c:pt>
                <c:pt idx="1">
                  <c:v>Produit 2</c:v>
                </c:pt>
                <c:pt idx="2">
                  <c:v>Produit 3</c:v>
                </c:pt>
                <c:pt idx="3">
                  <c:v>Produit 4</c:v>
                </c:pt>
              </c:strCache>
            </c:strRef>
          </c:cat>
          <c:val>
            <c:numRef>
              <c:f>Graphiques!$B$19:$E$19</c:f>
              <c:numCache>
                <c:formatCode>General</c:formatCode>
                <c:ptCount val="4"/>
                <c:pt idx="0">
                  <c:v>2.41666666666667</c:v>
                </c:pt>
                <c:pt idx="1">
                  <c:v>-1.30555555555556</c:v>
                </c:pt>
                <c:pt idx="2">
                  <c:v>-0.388888888888889</c:v>
                </c:pt>
                <c:pt idx="3">
                  <c:v>-0.722222222222221</c:v>
                </c:pt>
              </c:numCache>
            </c:numRef>
          </c:val>
        </c:ser>
        <c:ser>
          <c:idx val="1"/>
          <c:order val="1"/>
          <c:tx>
            <c:strRef>
              <c:f>Graphiques!$A$20</c:f>
              <c:strCache>
                <c:ptCount val="1"/>
                <c:pt idx="0">
                  <c:v>Employé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Graphiques!$B$18:$E$18</c:f>
              <c:strCache>
                <c:ptCount val="4"/>
                <c:pt idx="0">
                  <c:v>Produit 1</c:v>
                </c:pt>
                <c:pt idx="1">
                  <c:v>Produit 2</c:v>
                </c:pt>
                <c:pt idx="2">
                  <c:v>Produit 3</c:v>
                </c:pt>
                <c:pt idx="3">
                  <c:v>Produit 4</c:v>
                </c:pt>
              </c:strCache>
            </c:strRef>
          </c:cat>
          <c:val>
            <c:numRef>
              <c:f>Graphiques!$B$20:$E$20</c:f>
              <c:numCache>
                <c:formatCode>General</c:formatCode>
                <c:ptCount val="4"/>
                <c:pt idx="0">
                  <c:v>0.833333333333334</c:v>
                </c:pt>
                <c:pt idx="1">
                  <c:v>-4.94444444444444</c:v>
                </c:pt>
                <c:pt idx="2">
                  <c:v>2.88888888888889</c:v>
                </c:pt>
                <c:pt idx="3">
                  <c:v>1.22222222222222</c:v>
                </c:pt>
              </c:numCache>
            </c:numRef>
          </c:val>
        </c:ser>
        <c:ser>
          <c:idx val="2"/>
          <c:order val="2"/>
          <c:tx>
            <c:strRef>
              <c:f>Graphiques!$A$21</c:f>
              <c:strCache>
                <c:ptCount val="1"/>
                <c:pt idx="0">
                  <c:v>Cadre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Graphiques!$B$18:$E$18</c:f>
              <c:strCache>
                <c:ptCount val="4"/>
                <c:pt idx="0">
                  <c:v>Produit 1</c:v>
                </c:pt>
                <c:pt idx="1">
                  <c:v>Produit 2</c:v>
                </c:pt>
                <c:pt idx="2">
                  <c:v>Produit 3</c:v>
                </c:pt>
                <c:pt idx="3">
                  <c:v>Produit 4</c:v>
                </c:pt>
              </c:strCache>
            </c:strRef>
          </c:cat>
          <c:val>
            <c:numRef>
              <c:f>Graphiques!$B$21:$E$21</c:f>
              <c:numCache>
                <c:formatCode>General</c:formatCode>
                <c:ptCount val="4"/>
                <c:pt idx="0">
                  <c:v>-3.25</c:v>
                </c:pt>
                <c:pt idx="1">
                  <c:v>6.25</c:v>
                </c:pt>
                <c:pt idx="2">
                  <c:v>-2.5</c:v>
                </c:pt>
                <c:pt idx="3">
                  <c:v>-0.5</c:v>
                </c:pt>
              </c:numCache>
            </c:numRef>
          </c:val>
        </c:ser>
        <c:gapWidth val="100"/>
        <c:overlap val="0"/>
        <c:axId val="7128407"/>
        <c:axId val="48245299"/>
      </c:barChart>
      <c:catAx>
        <c:axId val="7128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8245299"/>
        <c:crosses val="autoZero"/>
        <c:auto val="1"/>
        <c:lblAlgn val="ctr"/>
        <c:lblOffset val="100"/>
      </c:catAx>
      <c:valAx>
        <c:axId val="4824529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128407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solidFill>
        <a:srgbClr val="000000"/>
      </a:solidFill>
    </a:ln>
  </c:spPr>
</c:chartSpace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2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328680</xdr:colOff>
      <xdr:row>0</xdr:row>
      <xdr:rowOff>99000</xdr:rowOff>
    </xdr:from>
    <xdr:to>
      <xdr:col>11</xdr:col>
      <xdr:colOff>767520</xdr:colOff>
      <xdr:row>13</xdr:row>
      <xdr:rowOff>155880</xdr:rowOff>
    </xdr:to>
    <xdr:graphicFrame>
      <xdr:nvGraphicFramePr>
        <xdr:cNvPr id="11" name=""/>
        <xdr:cNvGraphicFramePr/>
      </xdr:nvGraphicFramePr>
      <xdr:xfrm>
        <a:off x="5205240" y="99000"/>
        <a:ext cx="4502880" cy="253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320040</xdr:colOff>
      <xdr:row>14</xdr:row>
      <xdr:rowOff>96480</xdr:rowOff>
    </xdr:from>
    <xdr:to>
      <xdr:col>11</xdr:col>
      <xdr:colOff>813240</xdr:colOff>
      <xdr:row>28</xdr:row>
      <xdr:rowOff>28800</xdr:rowOff>
    </xdr:to>
    <xdr:graphicFrame>
      <xdr:nvGraphicFramePr>
        <xdr:cNvPr id="12" name=""/>
        <xdr:cNvGraphicFramePr/>
      </xdr:nvGraphicFramePr>
      <xdr:xfrm>
        <a:off x="5196600" y="2760840"/>
        <a:ext cx="4557240" cy="237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203400</xdr:colOff>
      <xdr:row>3</xdr:row>
      <xdr:rowOff>92520</xdr:rowOff>
    </xdr:from>
    <xdr:to>
      <xdr:col>1</xdr:col>
      <xdr:colOff>203400</xdr:colOff>
      <xdr:row>18</xdr:row>
      <xdr:rowOff>92520</xdr:rowOff>
    </xdr:to>
    <xdr:sp>
      <xdr:nvSpPr>
        <xdr:cNvPr id="13" name="Line 1"/>
        <xdr:cNvSpPr/>
      </xdr:nvSpPr>
      <xdr:spPr>
        <a:xfrm>
          <a:off x="1015920" y="710280"/>
          <a:ext cx="0" cy="2767320"/>
        </a:xfrm>
        <a:prstGeom prst="line">
          <a:avLst/>
        </a:prstGeom>
        <a:ln>
          <a:solidFill>
            <a:srgbClr val="0000ff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203400</xdr:colOff>
      <xdr:row>11</xdr:row>
      <xdr:rowOff>92880</xdr:rowOff>
    </xdr:from>
    <xdr:to>
      <xdr:col>1</xdr:col>
      <xdr:colOff>203400</xdr:colOff>
      <xdr:row>18</xdr:row>
      <xdr:rowOff>92520</xdr:rowOff>
    </xdr:to>
    <xdr:sp>
      <xdr:nvSpPr>
        <xdr:cNvPr id="14" name="Line 1"/>
        <xdr:cNvSpPr/>
      </xdr:nvSpPr>
      <xdr:spPr>
        <a:xfrm>
          <a:off x="1015920" y="2198880"/>
          <a:ext cx="0" cy="1278720"/>
        </a:xfrm>
        <a:prstGeom prst="line">
          <a:avLst/>
        </a:prstGeom>
        <a:ln>
          <a:solidFill>
            <a:srgbClr val="0000ff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203040</xdr:colOff>
      <xdr:row>5</xdr:row>
      <xdr:rowOff>92880</xdr:rowOff>
    </xdr:from>
    <xdr:to>
      <xdr:col>4</xdr:col>
      <xdr:colOff>203040</xdr:colOff>
      <xdr:row>20</xdr:row>
      <xdr:rowOff>92880</xdr:rowOff>
    </xdr:to>
    <xdr:sp>
      <xdr:nvSpPr>
        <xdr:cNvPr id="15" name="Line 1"/>
        <xdr:cNvSpPr/>
      </xdr:nvSpPr>
      <xdr:spPr>
        <a:xfrm>
          <a:off x="3454200" y="1082520"/>
          <a:ext cx="0" cy="2767320"/>
        </a:xfrm>
        <a:prstGeom prst="line">
          <a:avLst/>
        </a:prstGeom>
        <a:ln>
          <a:solidFill>
            <a:srgbClr val="0000ff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203040</xdr:colOff>
      <xdr:row>13</xdr:row>
      <xdr:rowOff>92520</xdr:rowOff>
    </xdr:from>
    <xdr:to>
      <xdr:col>4</xdr:col>
      <xdr:colOff>203040</xdr:colOff>
      <xdr:row>20</xdr:row>
      <xdr:rowOff>92880</xdr:rowOff>
    </xdr:to>
    <xdr:sp>
      <xdr:nvSpPr>
        <xdr:cNvPr id="16" name="Line 1"/>
        <xdr:cNvSpPr/>
      </xdr:nvSpPr>
      <xdr:spPr>
        <a:xfrm>
          <a:off x="3454200" y="2570760"/>
          <a:ext cx="0" cy="1279080"/>
        </a:xfrm>
        <a:prstGeom prst="line">
          <a:avLst/>
        </a:prstGeom>
        <a:ln>
          <a:solidFill>
            <a:srgbClr val="0000ff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551880</xdr:colOff>
      <xdr:row>4</xdr:row>
      <xdr:rowOff>102240</xdr:rowOff>
    </xdr:from>
    <xdr:to>
      <xdr:col>6</xdr:col>
      <xdr:colOff>221400</xdr:colOff>
      <xdr:row>6</xdr:row>
      <xdr:rowOff>75600</xdr:rowOff>
    </xdr:to>
    <xdr:sp>
      <xdr:nvSpPr>
        <xdr:cNvPr id="0" name="CustomShape 1"/>
        <xdr:cNvSpPr/>
      </xdr:nvSpPr>
      <xdr:spPr>
        <a:xfrm>
          <a:off x="4005000" y="810000"/>
          <a:ext cx="1269720" cy="298440"/>
        </a:xfrm>
        <a:custGeom>
          <a:avLst/>
          <a:gdLst/>
          <a:ahLst/>
          <a:rect l="0" t="0" r="r" b="b"/>
          <a:pathLst>
            <a:path w="3529" h="831">
              <a:moveTo>
                <a:pt x="3528" y="207"/>
              </a:moveTo>
              <a:lnTo>
                <a:pt x="882" y="207"/>
              </a:lnTo>
              <a:lnTo>
                <a:pt x="882" y="0"/>
              </a:lnTo>
              <a:lnTo>
                <a:pt x="0" y="415"/>
              </a:lnTo>
              <a:lnTo>
                <a:pt x="882" y="830"/>
              </a:lnTo>
              <a:lnTo>
                <a:pt x="882" y="622"/>
              </a:lnTo>
              <a:lnTo>
                <a:pt x="3528" y="622"/>
              </a:lnTo>
              <a:lnTo>
                <a:pt x="3528" y="207"/>
              </a:lnTo>
            </a:path>
          </a:pathLst>
        </a:custGeom>
        <a:solidFill>
          <a:srgbClr val="ff33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801000</xdr:colOff>
      <xdr:row>11</xdr:row>
      <xdr:rowOff>108720</xdr:rowOff>
    </xdr:from>
    <xdr:to>
      <xdr:col>3</xdr:col>
      <xdr:colOff>444960</xdr:colOff>
      <xdr:row>13</xdr:row>
      <xdr:rowOff>60480</xdr:rowOff>
    </xdr:to>
    <xdr:sp>
      <xdr:nvSpPr>
        <xdr:cNvPr id="1" name="CustomShape 1"/>
        <xdr:cNvSpPr/>
      </xdr:nvSpPr>
      <xdr:spPr>
        <a:xfrm>
          <a:off x="1815480" y="1954440"/>
          <a:ext cx="1269720" cy="298440"/>
        </a:xfrm>
        <a:custGeom>
          <a:avLst/>
          <a:gdLst/>
          <a:ahLst/>
          <a:rect l="0" t="0" r="r" b="b"/>
          <a:pathLst>
            <a:path w="3529" h="831">
              <a:moveTo>
                <a:pt x="3528" y="207"/>
              </a:moveTo>
              <a:lnTo>
                <a:pt x="882" y="207"/>
              </a:lnTo>
              <a:lnTo>
                <a:pt x="882" y="0"/>
              </a:lnTo>
              <a:lnTo>
                <a:pt x="0" y="415"/>
              </a:lnTo>
              <a:lnTo>
                <a:pt x="882" y="830"/>
              </a:lnTo>
              <a:lnTo>
                <a:pt x="882" y="622"/>
              </a:lnTo>
              <a:lnTo>
                <a:pt x="3528" y="622"/>
              </a:lnTo>
              <a:lnTo>
                <a:pt x="3528" y="207"/>
              </a:lnTo>
            </a:path>
          </a:pathLst>
        </a:custGeom>
        <a:solidFill>
          <a:srgbClr val="ff33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221040</xdr:colOff>
      <xdr:row>14</xdr:row>
      <xdr:rowOff>120240</xdr:rowOff>
    </xdr:from>
    <xdr:to>
      <xdr:col>5</xdr:col>
      <xdr:colOff>221400</xdr:colOff>
      <xdr:row>21</xdr:row>
      <xdr:rowOff>68040</xdr:rowOff>
    </xdr:to>
    <xdr:sp>
      <xdr:nvSpPr>
        <xdr:cNvPr id="2" name="Line 1"/>
        <xdr:cNvSpPr/>
      </xdr:nvSpPr>
      <xdr:spPr>
        <a:xfrm flipV="1">
          <a:off x="221040" y="2475360"/>
          <a:ext cx="4266000" cy="1085760"/>
        </a:xfrm>
        <a:prstGeom prst="line">
          <a:avLst/>
        </a:prstGeom>
        <a:ln w="180000">
          <a:solidFill>
            <a:srgbClr val="7e0021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235800</xdr:colOff>
      <xdr:row>14</xdr:row>
      <xdr:rowOff>114840</xdr:rowOff>
    </xdr:from>
    <xdr:to>
      <xdr:col>5</xdr:col>
      <xdr:colOff>21600</xdr:colOff>
      <xdr:row>21</xdr:row>
      <xdr:rowOff>28080</xdr:rowOff>
    </xdr:to>
    <xdr:sp>
      <xdr:nvSpPr>
        <xdr:cNvPr id="3" name="Line 1"/>
        <xdr:cNvSpPr/>
      </xdr:nvSpPr>
      <xdr:spPr>
        <a:xfrm>
          <a:off x="235800" y="2469960"/>
          <a:ext cx="4051440" cy="1051200"/>
        </a:xfrm>
        <a:prstGeom prst="line">
          <a:avLst/>
        </a:prstGeom>
        <a:ln w="180000">
          <a:solidFill>
            <a:srgbClr val="7e0021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1182600</xdr:colOff>
      <xdr:row>12</xdr:row>
      <xdr:rowOff>73800</xdr:rowOff>
    </xdr:from>
    <xdr:to>
      <xdr:col>7</xdr:col>
      <xdr:colOff>147960</xdr:colOff>
      <xdr:row>16</xdr:row>
      <xdr:rowOff>19080</xdr:rowOff>
    </xdr:to>
    <xdr:sp>
      <xdr:nvSpPr>
        <xdr:cNvPr id="4" name="CustomShape 1"/>
        <xdr:cNvSpPr/>
      </xdr:nvSpPr>
      <xdr:spPr>
        <a:xfrm>
          <a:off x="5465520" y="2141280"/>
          <a:ext cx="2001960" cy="606240"/>
        </a:xfrm>
        <a:custGeom>
          <a:avLst/>
          <a:gdLst/>
          <a:ahLst/>
          <a:rect l="0" t="0" r="r" b="b"/>
          <a:pathLst>
            <a:path w="5563" h="3511">
              <a:moveTo>
                <a:pt x="924" y="0"/>
              </a:moveTo>
              <a:cubicBezTo>
                <a:pt x="462" y="0"/>
                <a:pt x="0" y="140"/>
                <a:pt x="0" y="280"/>
              </a:cubicBezTo>
              <a:lnTo>
                <a:pt x="0" y="489"/>
              </a:lnTo>
              <a:lnTo>
                <a:pt x="0" y="699"/>
              </a:lnTo>
              <a:lnTo>
                <a:pt x="0" y="985"/>
              </a:lnTo>
              <a:lnTo>
                <a:pt x="0" y="1195"/>
              </a:lnTo>
              <a:lnTo>
                <a:pt x="0" y="1404"/>
              </a:lnTo>
              <a:cubicBezTo>
                <a:pt x="0" y="1544"/>
                <a:pt x="462" y="1685"/>
                <a:pt x="924" y="1685"/>
              </a:cubicBezTo>
              <a:lnTo>
                <a:pt x="1094" y="3510"/>
              </a:lnTo>
              <a:lnTo>
                <a:pt x="2309" y="1685"/>
              </a:lnTo>
              <a:lnTo>
                <a:pt x="3252" y="1685"/>
              </a:lnTo>
              <a:lnTo>
                <a:pt x="3944" y="1685"/>
              </a:lnTo>
              <a:lnTo>
                <a:pt x="4637" y="1685"/>
              </a:lnTo>
              <a:cubicBezTo>
                <a:pt x="5099" y="1685"/>
                <a:pt x="5562" y="1544"/>
                <a:pt x="5562" y="1404"/>
              </a:cubicBezTo>
              <a:lnTo>
                <a:pt x="5562" y="1195"/>
              </a:lnTo>
              <a:lnTo>
                <a:pt x="5562" y="985"/>
              </a:lnTo>
              <a:lnTo>
                <a:pt x="5562" y="699"/>
              </a:lnTo>
              <a:lnTo>
                <a:pt x="5562" y="489"/>
              </a:lnTo>
              <a:lnTo>
                <a:pt x="5562" y="280"/>
              </a:lnTo>
              <a:cubicBezTo>
                <a:pt x="5562" y="140"/>
                <a:pt x="5099" y="0"/>
                <a:pt x="4637" y="0"/>
              </a:cubicBezTo>
              <a:lnTo>
                <a:pt x="3944" y="0"/>
              </a:lnTo>
              <a:lnTo>
                <a:pt x="3252" y="0"/>
              </a:lnTo>
              <a:lnTo>
                <a:pt x="2309" y="0"/>
              </a:lnTo>
              <a:lnTo>
                <a:pt x="1617" y="0"/>
              </a:lnTo>
              <a:lnTo>
                <a:pt x="924" y="0"/>
              </a:lnTo>
            </a:path>
          </a:pathLst>
        </a:custGeom>
        <a:solidFill>
          <a:srgbClr val="66ffff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/>
        <a:p>
          <a:pPr algn="ctr"/>
          <a:r>
            <a:rPr b="0" lang="fr-FR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Valeur absolue de la différence</a:t>
          </a:r>
          <a:endParaRPr b="0" lang="fr-FR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/>
          <a:r>
            <a:rPr b="0" lang="fr-FR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 </a:t>
          </a:r>
          <a:r>
            <a:rPr b="0" lang="fr-FR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des deux colonnes précédentes.</a:t>
          </a:r>
          <a:endParaRPr b="0" lang="fr-FR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/>
          <a:endParaRPr b="0" lang="fr-FR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48960</xdr:colOff>
      <xdr:row>2</xdr:row>
      <xdr:rowOff>162000</xdr:rowOff>
    </xdr:from>
    <xdr:to>
      <xdr:col>18</xdr:col>
      <xdr:colOff>80640</xdr:colOff>
      <xdr:row>19</xdr:row>
      <xdr:rowOff>48960</xdr:rowOff>
    </xdr:to>
    <xdr:graphicFrame>
      <xdr:nvGraphicFramePr>
        <xdr:cNvPr id="5" name=""/>
        <xdr:cNvGraphicFramePr/>
      </xdr:nvGraphicFramePr>
      <xdr:xfrm>
        <a:off x="9550800" y="533880"/>
        <a:ext cx="4095720" cy="306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750600</xdr:colOff>
      <xdr:row>2</xdr:row>
      <xdr:rowOff>1800</xdr:rowOff>
    </xdr:from>
    <xdr:to>
      <xdr:col>23</xdr:col>
      <xdr:colOff>782280</xdr:colOff>
      <xdr:row>18</xdr:row>
      <xdr:rowOff>78120</xdr:rowOff>
    </xdr:to>
    <xdr:graphicFrame>
      <xdr:nvGraphicFramePr>
        <xdr:cNvPr id="6" name=""/>
        <xdr:cNvGraphicFramePr/>
      </xdr:nvGraphicFramePr>
      <xdr:xfrm>
        <a:off x="14316480" y="373680"/>
        <a:ext cx="4095720" cy="306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8</xdr:col>
      <xdr:colOff>385560</xdr:colOff>
      <xdr:row>30</xdr:row>
      <xdr:rowOff>124920</xdr:rowOff>
    </xdr:to>
    <xdr:pic>
      <xdr:nvPicPr>
        <xdr:cNvPr id="7" name="Image 1" descr=""/>
        <xdr:cNvPicPr/>
      </xdr:nvPicPr>
      <xdr:blipFill>
        <a:blip r:embed="rId1"/>
        <a:stretch/>
      </xdr:blipFill>
      <xdr:spPr>
        <a:xfrm>
          <a:off x="0" y="0"/>
          <a:ext cx="6887880" cy="5001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7</xdr:col>
      <xdr:colOff>790200</xdr:colOff>
      <xdr:row>15</xdr:row>
      <xdr:rowOff>143280</xdr:rowOff>
    </xdr:to>
    <xdr:pic>
      <xdr:nvPicPr>
        <xdr:cNvPr id="8" name="Image 2" descr=""/>
        <xdr:cNvPicPr/>
      </xdr:nvPicPr>
      <xdr:blipFill>
        <a:blip r:embed="rId1"/>
        <a:stretch/>
      </xdr:blipFill>
      <xdr:spPr>
        <a:xfrm>
          <a:off x="0" y="0"/>
          <a:ext cx="6479640" cy="2581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</xdr:row>
      <xdr:rowOff>60840</xdr:rowOff>
    </xdr:from>
    <xdr:to>
      <xdr:col>9</xdr:col>
      <xdr:colOff>743040</xdr:colOff>
      <xdr:row>7</xdr:row>
      <xdr:rowOff>12960</xdr:rowOff>
    </xdr:to>
    <xdr:sp>
      <xdr:nvSpPr>
        <xdr:cNvPr id="9" name="TextShape 1"/>
        <xdr:cNvSpPr txBox="1"/>
      </xdr:nvSpPr>
      <xdr:spPr>
        <a:xfrm>
          <a:off x="0" y="306360"/>
          <a:ext cx="7844760" cy="997920"/>
        </a:xfrm>
        <a:prstGeom prst="rect">
          <a:avLst/>
        </a:prstGeom>
        <a:solidFill>
          <a:srgbClr val="ffff99"/>
        </a:solidFill>
        <a:ln>
          <a:noFill/>
        </a:ln>
      </xdr:spPr>
      <xdr:txBody>
        <a:bodyPr lIns="0" rIns="0" tIns="0" bIns="0"/>
        <a:p>
          <a:r>
            <a:rPr b="0" lang="fr-FR" sz="14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omic Sans MS"/>
              <a:ea typeface="Comic Sans MS"/>
            </a:rPr>
            <a:t>Objectif étude de marché: déterminer s’il existe des variables explicatives des comportements.</a:t>
          </a:r>
          <a:r>
            <a:rPr b="0" lang="fr-FR" sz="14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omic Sans MS"/>
              <a:ea typeface="Comic Sans MS"/>
            </a:rPr>
            <a:t>
</a:t>
          </a:r>
          <a:r>
            <a:rPr b="0" lang="fr-FR" sz="14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omic Sans MS"/>
              <a:ea typeface="Comic Sans MS"/>
            </a:rPr>
            <a:t>Test du Khi2 permet d’y arriver =&gt;Technique de segmentation.</a:t>
          </a:r>
          <a:endParaRPr b="0" lang="fr-FR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fr-FR" sz="14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omic Sans MS"/>
              <a:ea typeface="Comic Sans MS"/>
            </a:rPr>
            <a:t>Méthode de Belson permet de déterminer si un caractère permet la segmentation</a:t>
          </a:r>
          <a:endParaRPr b="0" lang="fr-FR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absolute">
    <xdr:from>
      <xdr:col>0</xdr:col>
      <xdr:colOff>54000</xdr:colOff>
      <xdr:row>14</xdr:row>
      <xdr:rowOff>68400</xdr:rowOff>
    </xdr:from>
    <xdr:to>
      <xdr:col>9</xdr:col>
      <xdr:colOff>103680</xdr:colOff>
      <xdr:row>18</xdr:row>
      <xdr:rowOff>39960</xdr:rowOff>
    </xdr:to>
    <xdr:sp>
      <xdr:nvSpPr>
        <xdr:cNvPr id="10" name="TextShape 1"/>
        <xdr:cNvSpPr txBox="1"/>
      </xdr:nvSpPr>
      <xdr:spPr>
        <a:xfrm>
          <a:off x="54000" y="2615040"/>
          <a:ext cx="7151400" cy="622080"/>
        </a:xfrm>
        <a:prstGeom prst="rect">
          <a:avLst/>
        </a:prstGeom>
        <a:solidFill>
          <a:srgbClr val="eeeeee"/>
        </a:solidFill>
        <a:ln>
          <a:noFill/>
        </a:ln>
      </xdr:spPr>
      <xdr:txBody>
        <a:bodyPr lIns="0" rIns="0" tIns="0" bIns="0"/>
        <a:p>
          <a:r>
            <a:rPr b="1" lang="fr-FR" sz="1200" spc="-1" strike="noStrike" u="sng">
              <a:solidFill>
                <a:srgbClr val="666699"/>
              </a:solidFill>
              <a:uFill>
                <a:solidFill>
                  <a:srgbClr val="ffffff"/>
                </a:solidFill>
              </a:uFill>
              <a:latin typeface="Verdana"/>
              <a:ea typeface="Verdana"/>
            </a:rPr>
            <a:t>Principe:</a:t>
          </a:r>
          <a:r>
            <a:rPr b="1" lang="fr-FR" sz="12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Verdana"/>
              <a:ea typeface="Verdana"/>
            </a:rPr>
            <a:t> </a:t>
          </a:r>
          <a:r>
            <a:rPr b="0" lang="fr-FR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Verdana"/>
              <a:ea typeface="Verdana"/>
            </a:rPr>
            <a:t>Si un caractère n’est pas explicatif on aura une égalité entre les effectifs observés et théoriques. Sinon ce caractère comporte une part d’explication: distance entre effectifs observés et théoriques. </a:t>
          </a:r>
          <a:endParaRPr b="0" lang="fr-FR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B3:I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RowHeight="12.8"/>
  <cols>
    <col collapsed="false" hidden="false" max="1" min="1" style="0" width="9.16326530612245"/>
    <col collapsed="false" hidden="false" max="1025" min="2" style="0" width="11.5204081632653"/>
  </cols>
  <sheetData>
    <row r="3" customFormat="false" ht="48.05" hidden="false" customHeight="false" outlineLevel="0" collapsed="false">
      <c r="B3" s="1" t="s">
        <v>0</v>
      </c>
    </row>
    <row r="5" customFormat="false" ht="33.85" hidden="false" customHeight="false" outlineLevel="0" collapsed="false">
      <c r="B5" s="2" t="s">
        <v>1</v>
      </c>
    </row>
    <row r="6" customFormat="false" ht="12.8" hidden="true" customHeight="false" outlineLevel="0" collapsed="false"/>
    <row r="7" customFormat="false" ht="38.6" hidden="true" customHeight="false" outlineLevel="0" collapsed="false">
      <c r="B7" s="3" t="s">
        <v>2</v>
      </c>
      <c r="C7" s="4"/>
      <c r="D7" s="4"/>
    </row>
    <row r="8" customFormat="false" ht="12.8" hidden="true" customHeight="false" outlineLevel="0" collapsed="false"/>
    <row r="10" customFormat="false" ht="38.6" hidden="false" customHeight="false" outlineLevel="0" collapsed="false">
      <c r="B10" s="3" t="s">
        <v>3</v>
      </c>
      <c r="C10" s="4"/>
      <c r="D10" s="4"/>
      <c r="E10" s="4"/>
      <c r="F10" s="4"/>
    </row>
    <row r="14" customFormat="false" ht="33.5" hidden="false" customHeight="false" outlineLevel="0" collapsed="false">
      <c r="B14" s="5" t="s">
        <v>4</v>
      </c>
      <c r="C14" s="5"/>
      <c r="D14" s="5"/>
      <c r="E14" s="5"/>
      <c r="F14" s="6"/>
      <c r="G14" s="6"/>
      <c r="H14" s="6"/>
      <c r="I14" s="6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009999"/>
    <pageSetUpPr fitToPage="false"/>
  </sheetPr>
  <dimension ref="A1:K50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8" activeCellId="0" sqref="F8"/>
    </sheetView>
  </sheetViews>
  <sheetFormatPr defaultRowHeight="12.8"/>
  <cols>
    <col collapsed="false" hidden="false" max="1" min="1" style="0" width="14.9642857142857"/>
    <col collapsed="false" hidden="false" max="2" min="2" style="0" width="13.5612244897959"/>
    <col collapsed="false" hidden="false" max="3" min="3" style="0" width="11.5204081632653"/>
    <col collapsed="false" hidden="false" max="4" min="4" style="0" width="20.6530612244898"/>
    <col collapsed="false" hidden="false" max="5" min="5" style="0" width="19.9948979591837"/>
    <col collapsed="false" hidden="false" max="1025" min="6" style="0" width="11.5204081632653"/>
  </cols>
  <sheetData>
    <row r="1" customFormat="false" ht="17.35" hidden="false" customHeight="false" outlineLevel="0" collapsed="false">
      <c r="A1" s="7" t="s">
        <v>5</v>
      </c>
    </row>
    <row r="2" customFormat="false" ht="17.35" hidden="false" customHeight="false" outlineLevel="0" collapsed="false">
      <c r="A2" s="7"/>
      <c r="K2" s="0" t="s">
        <v>83</v>
      </c>
    </row>
    <row r="3" customFormat="false" ht="12.85" hidden="false" customHeight="false" outlineLevel="0" collapsed="false">
      <c r="A3" s="93" t="s">
        <v>84</v>
      </c>
      <c r="B3" s="93"/>
      <c r="C3" s="93"/>
      <c r="D3" s="93"/>
      <c r="E3" s="93"/>
      <c r="F3" s="93"/>
    </row>
    <row r="4" customFormat="false" ht="12.8" hidden="false" customHeight="false" outlineLevel="0" collapsed="false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</row>
    <row r="5" customFormat="false" ht="12.8" hidden="false" customHeight="false" outlineLevel="0" collapsed="false">
      <c r="A5" s="8" t="s">
        <v>12</v>
      </c>
      <c r="B5" s="10" t="n">
        <v>10</v>
      </c>
      <c r="C5" s="10" t="n">
        <v>7</v>
      </c>
      <c r="D5" s="10" t="n">
        <v>9</v>
      </c>
      <c r="E5" s="10" t="n">
        <v>13</v>
      </c>
      <c r="F5" s="24" t="n">
        <f aca="false">SUM(B5:E5)</f>
        <v>39</v>
      </c>
    </row>
    <row r="6" customFormat="false" ht="12.8" hidden="false" customHeight="false" outlineLevel="0" collapsed="false">
      <c r="A6" s="8" t="s">
        <v>13</v>
      </c>
      <c r="B6" s="10" t="n">
        <v>9</v>
      </c>
      <c r="C6" s="10" t="n">
        <v>4</v>
      </c>
      <c r="D6" s="10" t="n">
        <v>13</v>
      </c>
      <c r="E6" s="10" t="n">
        <v>16</v>
      </c>
      <c r="F6" s="24" t="n">
        <f aca="false">SUM(B6:E6)</f>
        <v>42</v>
      </c>
    </row>
    <row r="7" customFormat="false" ht="12.8" hidden="false" customHeight="false" outlineLevel="0" collapsed="false">
      <c r="A7" s="8" t="s">
        <v>14</v>
      </c>
      <c r="B7" s="10" t="n">
        <v>2</v>
      </c>
      <c r="C7" s="10" t="n">
        <v>12</v>
      </c>
      <c r="D7" s="10" t="n">
        <v>4</v>
      </c>
      <c r="E7" s="89" t="n">
        <v>5</v>
      </c>
      <c r="F7" s="24" t="n">
        <f aca="false">SUM(B7:E7)</f>
        <v>23</v>
      </c>
    </row>
    <row r="8" customFormat="false" ht="12.8" hidden="false" customHeight="false" outlineLevel="0" collapsed="false">
      <c r="A8" s="8" t="s">
        <v>11</v>
      </c>
      <c r="B8" s="24" t="n">
        <f aca="false">SUM(B5:B7)</f>
        <v>21</v>
      </c>
      <c r="C8" s="24" t="n">
        <f aca="false">SUM(C5:C7)</f>
        <v>23</v>
      </c>
      <c r="D8" s="24" t="n">
        <f aca="false">SUM(D5:D7)</f>
        <v>26</v>
      </c>
      <c r="E8" s="24" t="n">
        <f aca="false">SUM(E5:E7)</f>
        <v>34</v>
      </c>
      <c r="F8" s="24" t="n">
        <f aca="false">SUM(B8:E8)</f>
        <v>104</v>
      </c>
    </row>
    <row r="10" customFormat="false" ht="12.85" hidden="false" customHeight="false" outlineLevel="0" collapsed="false">
      <c r="A10" s="93" t="s">
        <v>85</v>
      </c>
      <c r="B10" s="93"/>
      <c r="C10" s="93"/>
      <c r="D10" s="93"/>
      <c r="E10" s="93"/>
      <c r="F10" s="93"/>
    </row>
    <row r="11" customFormat="false" ht="12.8" hidden="false" customHeight="false" outlineLevel="0" collapsed="false">
      <c r="A11" s="8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</row>
    <row r="12" customFormat="false" ht="12.8" hidden="false" customHeight="false" outlineLevel="0" collapsed="false">
      <c r="A12" s="8" t="s">
        <v>12</v>
      </c>
      <c r="B12" s="27" t="n">
        <f aca="false">B$8*$F5/$F$8</f>
        <v>7.875</v>
      </c>
      <c r="C12" s="27" t="n">
        <f aca="false">C$8*$F5/$F$8</f>
        <v>8.625</v>
      </c>
      <c r="D12" s="27" t="n">
        <f aca="false">D$8*$F5/$F$8</f>
        <v>9.75</v>
      </c>
      <c r="E12" s="27" t="n">
        <f aca="false">E$8*$F5/$F$8</f>
        <v>12.75</v>
      </c>
      <c r="F12" s="24" t="n">
        <f aca="false">SUM(B12:E12)</f>
        <v>39</v>
      </c>
    </row>
    <row r="13" customFormat="false" ht="12.8" hidden="false" customHeight="false" outlineLevel="0" collapsed="false">
      <c r="A13" s="8" t="s">
        <v>13</v>
      </c>
      <c r="B13" s="27" t="n">
        <f aca="false">B$8*$F6/$F$8</f>
        <v>8.48076923076923</v>
      </c>
      <c r="C13" s="27" t="n">
        <f aca="false">C$8*$F6/$F$8</f>
        <v>9.28846153846154</v>
      </c>
      <c r="D13" s="27" t="n">
        <f aca="false">D$8*$F6/$F$8</f>
        <v>10.5</v>
      </c>
      <c r="E13" s="27" t="n">
        <f aca="false">E$8*$F6/$F$8</f>
        <v>13.7307692307692</v>
      </c>
      <c r="F13" s="24" t="n">
        <f aca="false">SUM(B13:E13)</f>
        <v>42</v>
      </c>
    </row>
    <row r="14" customFormat="false" ht="13.65" hidden="false" customHeight="false" outlineLevel="0" collapsed="false">
      <c r="A14" s="8" t="s">
        <v>14</v>
      </c>
      <c r="B14" s="27" t="n">
        <f aca="false">B$8*$F7/$F$8</f>
        <v>4.64423076923077</v>
      </c>
      <c r="C14" s="27" t="n">
        <f aca="false">C$8*$F7/$F$8</f>
        <v>5.08653846153846</v>
      </c>
      <c r="D14" s="27" t="n">
        <f aca="false">D$8*$F7/$F$8</f>
        <v>5.75</v>
      </c>
      <c r="E14" s="27" t="n">
        <f aca="false">E$8*$F7/$F$8</f>
        <v>7.51923076923077</v>
      </c>
      <c r="F14" s="24" t="n">
        <f aca="false">SUM(B14:E14)</f>
        <v>23</v>
      </c>
    </row>
    <row r="15" customFormat="false" ht="12.8" hidden="false" customHeight="false" outlineLevel="0" collapsed="false">
      <c r="A15" s="8" t="s">
        <v>11</v>
      </c>
      <c r="B15" s="24" t="n">
        <f aca="false">SUM(B12:B14)</f>
        <v>21</v>
      </c>
      <c r="C15" s="24" t="n">
        <f aca="false">SUM(C12:C14)</f>
        <v>23</v>
      </c>
      <c r="D15" s="24" t="n">
        <f aca="false">SUM(D12:D14)</f>
        <v>26</v>
      </c>
      <c r="E15" s="24" t="n">
        <f aca="false">SUM(E12:E14)</f>
        <v>34</v>
      </c>
      <c r="F15" s="24" t="n">
        <f aca="false">SUM(B15:E15)</f>
        <v>104</v>
      </c>
    </row>
    <row r="17" customFormat="false" ht="12.8" hidden="false" customHeight="false" outlineLevel="0" collapsed="false">
      <c r="B17" s="94" t="s">
        <v>86</v>
      </c>
    </row>
    <row r="21" customFormat="false" ht="12.8" hidden="false" customHeight="false" outlineLevel="0" collapsed="false">
      <c r="B21" s="8" t="s">
        <v>87</v>
      </c>
      <c r="C21" s="8" t="s">
        <v>88</v>
      </c>
      <c r="D21" s="8" t="s">
        <v>89</v>
      </c>
      <c r="E21" s="8" t="s">
        <v>90</v>
      </c>
      <c r="F21" s="8" t="s">
        <v>91</v>
      </c>
    </row>
    <row r="22" customFormat="false" ht="12.8" hidden="false" customHeight="false" outlineLevel="0" collapsed="false">
      <c r="B22" s="10" t="n">
        <f aca="false">B5</f>
        <v>10</v>
      </c>
      <c r="C22" s="27" t="n">
        <f aca="false">B12</f>
        <v>7.875</v>
      </c>
      <c r="D22" s="10" t="n">
        <f aca="false">B22</f>
        <v>10</v>
      </c>
      <c r="E22" s="27" t="n">
        <f aca="false">C22</f>
        <v>7.875</v>
      </c>
      <c r="F22" s="27" t="n">
        <f aca="false">ABS(D22-E22)</f>
        <v>2.125</v>
      </c>
    </row>
    <row r="23" customFormat="false" ht="12.8" hidden="false" customHeight="false" outlineLevel="0" collapsed="false">
      <c r="B23" s="10" t="n">
        <f aca="false">B6</f>
        <v>9</v>
      </c>
      <c r="C23" s="27" t="n">
        <f aca="false">B13</f>
        <v>8.48076923076923</v>
      </c>
      <c r="D23" s="10" t="n">
        <f aca="false">D22+B23</f>
        <v>19</v>
      </c>
      <c r="E23" s="27" t="n">
        <f aca="false">E22+C23</f>
        <v>16.3557692307692</v>
      </c>
      <c r="F23" s="27" t="n">
        <f aca="false">ABS(D23-E23)</f>
        <v>2.64423076923077</v>
      </c>
    </row>
    <row r="24" customFormat="false" ht="12.8" hidden="false" customHeight="false" outlineLevel="0" collapsed="false">
      <c r="B24" s="10" t="n">
        <f aca="false">B7</f>
        <v>2</v>
      </c>
      <c r="C24" s="27" t="n">
        <f aca="false">B14</f>
        <v>4.64423076923077</v>
      </c>
      <c r="D24" s="10" t="n">
        <f aca="false">D23+B24</f>
        <v>21</v>
      </c>
      <c r="E24" s="27" t="n">
        <f aca="false">E23+C24</f>
        <v>21</v>
      </c>
      <c r="F24" s="27" t="n">
        <f aca="false">ABS(D24-E24)</f>
        <v>0</v>
      </c>
    </row>
    <row r="25" customFormat="false" ht="12.8" hidden="false" customHeight="false" outlineLevel="0" collapsed="false">
      <c r="B25" s="10" t="n">
        <f aca="false">C5</f>
        <v>7</v>
      </c>
      <c r="C25" s="27" t="n">
        <f aca="false">C12</f>
        <v>8.625</v>
      </c>
      <c r="D25" s="10" t="n">
        <f aca="false">D24+B25</f>
        <v>28</v>
      </c>
      <c r="E25" s="27" t="n">
        <f aca="false">E24+C25</f>
        <v>29.625</v>
      </c>
      <c r="F25" s="27" t="n">
        <f aca="false">ABS(D25-E25)</f>
        <v>1.625</v>
      </c>
    </row>
    <row r="26" customFormat="false" ht="12.8" hidden="false" customHeight="false" outlineLevel="0" collapsed="false">
      <c r="B26" s="10" t="n">
        <f aca="false">C6</f>
        <v>4</v>
      </c>
      <c r="C26" s="27" t="n">
        <f aca="false">C13</f>
        <v>9.28846153846154</v>
      </c>
      <c r="D26" s="10" t="n">
        <f aca="false">D25+B26</f>
        <v>32</v>
      </c>
      <c r="E26" s="27" t="n">
        <f aca="false">E25+C26</f>
        <v>38.9134615384615</v>
      </c>
      <c r="F26" s="27" t="n">
        <f aca="false">ABS(D26-E26)</f>
        <v>6.91346153846154</v>
      </c>
    </row>
    <row r="27" customFormat="false" ht="12.8" hidden="false" customHeight="false" outlineLevel="0" collapsed="false">
      <c r="B27" s="10" t="n">
        <f aca="false">C7</f>
        <v>12</v>
      </c>
      <c r="C27" s="27" t="n">
        <f aca="false">C14</f>
        <v>5.08653846153846</v>
      </c>
      <c r="D27" s="10" t="n">
        <f aca="false">D26+B27</f>
        <v>44</v>
      </c>
      <c r="E27" s="27" t="n">
        <f aca="false">E26+C27</f>
        <v>44</v>
      </c>
      <c r="F27" s="27" t="n">
        <f aca="false">ABS(D27-E27)</f>
        <v>0</v>
      </c>
    </row>
    <row r="28" customFormat="false" ht="12.8" hidden="false" customHeight="false" outlineLevel="0" collapsed="false">
      <c r="B28" s="10" t="n">
        <f aca="false">D5</f>
        <v>9</v>
      </c>
      <c r="C28" s="27" t="n">
        <f aca="false">D12</f>
        <v>9.75</v>
      </c>
      <c r="D28" s="10" t="n">
        <f aca="false">D27+B28</f>
        <v>53</v>
      </c>
      <c r="E28" s="27" t="n">
        <f aca="false">E27+C28</f>
        <v>53.75</v>
      </c>
      <c r="F28" s="27" t="n">
        <f aca="false">ABS(D28-E28)</f>
        <v>0.75</v>
      </c>
    </row>
    <row r="29" customFormat="false" ht="12.8" hidden="false" customHeight="false" outlineLevel="0" collapsed="false">
      <c r="B29" s="10" t="n">
        <f aca="false">D6</f>
        <v>13</v>
      </c>
      <c r="C29" s="27" t="n">
        <f aca="false">D13</f>
        <v>10.5</v>
      </c>
      <c r="D29" s="10" t="n">
        <f aca="false">D28+B29</f>
        <v>66</v>
      </c>
      <c r="E29" s="27" t="n">
        <f aca="false">E28+C29</f>
        <v>64.25</v>
      </c>
      <c r="F29" s="27" t="n">
        <f aca="false">ABS(D29-E29)</f>
        <v>1.75</v>
      </c>
    </row>
    <row r="30" customFormat="false" ht="12.8" hidden="false" customHeight="false" outlineLevel="0" collapsed="false">
      <c r="B30" s="10" t="n">
        <f aca="false">D7</f>
        <v>4</v>
      </c>
      <c r="C30" s="27" t="n">
        <f aca="false">D14</f>
        <v>5.75</v>
      </c>
      <c r="D30" s="10" t="n">
        <f aca="false">D29+B30</f>
        <v>70</v>
      </c>
      <c r="E30" s="27" t="n">
        <f aca="false">E29+C30</f>
        <v>70</v>
      </c>
      <c r="F30" s="27" t="n">
        <f aca="false">ABS(D30-E30)</f>
        <v>0</v>
      </c>
    </row>
    <row r="31" customFormat="false" ht="12.8" hidden="false" customHeight="false" outlineLevel="0" collapsed="false">
      <c r="B31" s="10" t="n">
        <f aca="false">E5</f>
        <v>13</v>
      </c>
      <c r="C31" s="27" t="n">
        <f aca="false">E12</f>
        <v>12.75</v>
      </c>
      <c r="D31" s="10" t="n">
        <f aca="false">D30+B31</f>
        <v>83</v>
      </c>
      <c r="E31" s="27" t="n">
        <f aca="false">E30+C31</f>
        <v>82.75</v>
      </c>
      <c r="F31" s="27" t="n">
        <f aca="false">ABS(D31-E31)</f>
        <v>0.25</v>
      </c>
    </row>
    <row r="32" customFormat="false" ht="12.8" hidden="false" customHeight="false" outlineLevel="0" collapsed="false">
      <c r="B32" s="10" t="n">
        <f aca="false">E6</f>
        <v>16</v>
      </c>
      <c r="C32" s="27" t="n">
        <f aca="false">E13</f>
        <v>13.7307692307692</v>
      </c>
      <c r="D32" s="10" t="n">
        <f aca="false">D31+B32</f>
        <v>99</v>
      </c>
      <c r="E32" s="27" t="n">
        <f aca="false">E31+C32</f>
        <v>96.4807692307692</v>
      </c>
      <c r="F32" s="27" t="n">
        <f aca="false">ABS(D32-E32)</f>
        <v>2.51923076923077</v>
      </c>
    </row>
    <row r="33" customFormat="false" ht="12.8" hidden="false" customHeight="false" outlineLevel="0" collapsed="false">
      <c r="B33" s="10" t="n">
        <f aca="false">E7</f>
        <v>5</v>
      </c>
      <c r="C33" s="27" t="n">
        <f aca="false">E14</f>
        <v>7.51923076923077</v>
      </c>
      <c r="D33" s="10" t="n">
        <f aca="false">D32+B33</f>
        <v>104</v>
      </c>
      <c r="E33" s="27" t="n">
        <f aca="false">E32+C33</f>
        <v>104</v>
      </c>
      <c r="F33" s="27" t="n">
        <f aca="false">ABS(D33-E33)</f>
        <v>0</v>
      </c>
    </row>
    <row r="35" customFormat="false" ht="12.8" hidden="false" customHeight="false" outlineLevel="0" collapsed="false">
      <c r="E35" s="8" t="s">
        <v>92</v>
      </c>
      <c r="F35" s="95" t="n">
        <f aca="false">MAX(F22:F33)</f>
        <v>6.91346153846154</v>
      </c>
    </row>
    <row r="37" customFormat="false" ht="12.8" hidden="false" customHeight="false" outlineLevel="0" collapsed="false">
      <c r="E37" s="10" t="s">
        <v>93</v>
      </c>
      <c r="F37" s="59" t="n">
        <f aca="false">F35/E33</f>
        <v>0.0664755917159764</v>
      </c>
    </row>
    <row r="40" customFormat="false" ht="14.65" hidden="false" customHeight="false" outlineLevel="0" collapsed="false">
      <c r="E40" s="24" t="s">
        <v>35</v>
      </c>
      <c r="F40" s="24" t="s">
        <v>94</v>
      </c>
      <c r="G40" s="24" t="s">
        <v>49</v>
      </c>
    </row>
    <row r="41" customFormat="false" ht="14.65" hidden="false" customHeight="false" outlineLevel="0" collapsed="false">
      <c r="E41" s="16" t="n">
        <v>0.1</v>
      </c>
      <c r="F41" s="59" t="n">
        <f aca="false">1.22/SQRT(F8)</f>
        <v>0.119630842434292</v>
      </c>
      <c r="G41" s="96" t="str">
        <f aca="false">IF(F41&lt;F$37,"H1","H0")</f>
        <v>H0</v>
      </c>
    </row>
    <row r="42" customFormat="false" ht="14.65" hidden="false" customHeight="false" outlineLevel="0" collapsed="false">
      <c r="E42" s="16" t="n">
        <v>0.05</v>
      </c>
      <c r="F42" s="59" t="n">
        <f aca="false">1.36/SQRT(F8)</f>
        <v>0.133358971893965</v>
      </c>
      <c r="G42" s="96" t="str">
        <f aca="false">IF(F42&lt;F$37,"H1","H0")</f>
        <v>H0</v>
      </c>
    </row>
    <row r="43" customFormat="false" ht="14.65" hidden="false" customHeight="false" outlineLevel="0" collapsed="false">
      <c r="E43" s="16" t="n">
        <v>0.01</v>
      </c>
      <c r="F43" s="59" t="n">
        <f aca="false">1.63/SQRT(F8)</f>
        <v>0.15983465013762</v>
      </c>
      <c r="G43" s="96" t="str">
        <f aca="false">IF(F43&lt;F$37,"H1","H0")</f>
        <v>H0</v>
      </c>
    </row>
    <row r="46" customFormat="false" ht="18.15" hidden="false" customHeight="false" outlineLevel="0" collapsed="false">
      <c r="B46" s="57" t="s">
        <v>45</v>
      </c>
      <c r="C46" s="57"/>
      <c r="D46" s="57"/>
    </row>
    <row r="47" customFormat="false" ht="14.65" hidden="false" customHeight="false" outlineLevel="0" collapsed="false"/>
    <row r="48" customFormat="false" ht="14.65" hidden="false" customHeight="false" outlineLevel="0" collapsed="false">
      <c r="B48" s="58" t="s">
        <v>50</v>
      </c>
      <c r="C48" s="0" t="s">
        <v>95</v>
      </c>
    </row>
    <row r="50" customFormat="false" ht="14.65" hidden="false" customHeight="false" outlineLevel="0" collapsed="false">
      <c r="B50" s="58" t="s">
        <v>52</v>
      </c>
      <c r="C50" s="0" t="s">
        <v>96</v>
      </c>
    </row>
  </sheetData>
  <mergeCells count="3">
    <mergeCell ref="A3:F3"/>
    <mergeCell ref="A10:F10"/>
    <mergeCell ref="B46:D46"/>
  </mergeCells>
  <conditionalFormatting sqref="B12:E14">
    <cfRule type="cellIs" priority="2" operator="lessThan" aboveAverage="0" equalAverage="0" bottom="0" percent="0" rank="0" text="" dxfId="0">
      <formula>5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FF9900"/>
    <pageSetUpPr fitToPage="false"/>
  </sheetPr>
  <dimension ref="A1:E2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RowHeight="12.8"/>
  <cols>
    <col collapsed="false" hidden="false" max="1" min="1" style="0" width="14.2908163265306"/>
    <col collapsed="false" hidden="false" max="2" min="2" style="0" width="10.2244897959184"/>
    <col collapsed="false" hidden="false" max="3" min="3" style="0" width="9.87244897959184"/>
    <col collapsed="false" hidden="false" max="4" min="4" style="0" width="8.92857142857143"/>
    <col collapsed="false" hidden="false" max="1025" min="5" style="0" width="11.5204081632653"/>
  </cols>
  <sheetData>
    <row r="1" customFormat="false" ht="12.8" hidden="false" customHeight="false" outlineLevel="0" collapsed="false">
      <c r="A1" s="97" t="s">
        <v>97</v>
      </c>
      <c r="B1" s="97"/>
      <c r="C1" s="97"/>
      <c r="D1" s="97"/>
    </row>
    <row r="2" customFormat="false" ht="12.8" hidden="false" customHeight="false" outlineLevel="0" collapsed="false">
      <c r="A2" s="8" t="s">
        <v>98</v>
      </c>
      <c r="B2" s="8" t="s">
        <v>99</v>
      </c>
      <c r="C2" s="8" t="s">
        <v>100</v>
      </c>
      <c r="D2" s="8" t="s">
        <v>11</v>
      </c>
    </row>
    <row r="3" customFormat="false" ht="12.8" hidden="false" customHeight="false" outlineLevel="0" collapsed="false">
      <c r="A3" s="10" t="s">
        <v>101</v>
      </c>
      <c r="B3" s="10" t="n">
        <f aca="false">RANDBETWEEN(1,19)</f>
        <v>14</v>
      </c>
      <c r="C3" s="10" t="n">
        <f aca="false">RANDBETWEEN(1,19)</f>
        <v>17</v>
      </c>
      <c r="D3" s="24" t="n">
        <f aca="false">SUM(B3:C3)</f>
        <v>31</v>
      </c>
    </row>
    <row r="4" customFormat="false" ht="12.8" hidden="false" customHeight="false" outlineLevel="0" collapsed="false">
      <c r="A4" s="10" t="s">
        <v>102</v>
      </c>
      <c r="B4" s="10" t="n">
        <f aca="false">RANDBETWEEN(1,19)</f>
        <v>14</v>
      </c>
      <c r="C4" s="10" t="n">
        <f aca="false">RANDBETWEEN(1,19)</f>
        <v>3</v>
      </c>
      <c r="D4" s="24" t="n">
        <f aca="false">SUM(B4:C4)</f>
        <v>17</v>
      </c>
    </row>
    <row r="5" customFormat="false" ht="12.8" hidden="false" customHeight="false" outlineLevel="0" collapsed="false">
      <c r="A5" s="10" t="s">
        <v>103</v>
      </c>
      <c r="B5" s="10" t="n">
        <v>3</v>
      </c>
      <c r="C5" s="10" t="n">
        <v>10</v>
      </c>
      <c r="D5" s="24" t="n">
        <f aca="false">SUM(B5:C5)</f>
        <v>13</v>
      </c>
    </row>
    <row r="6" customFormat="false" ht="12.8" hidden="false" customHeight="false" outlineLevel="0" collapsed="false">
      <c r="A6" s="10" t="s">
        <v>104</v>
      </c>
      <c r="B6" s="10" t="n">
        <f aca="false">RANDBETWEEN(1,19)</f>
        <v>6</v>
      </c>
      <c r="C6" s="10" t="n">
        <v>14</v>
      </c>
      <c r="D6" s="24" t="n">
        <f aca="false">SUM(B6:C6)</f>
        <v>20</v>
      </c>
    </row>
    <row r="7" customFormat="false" ht="12.8" hidden="false" customHeight="false" outlineLevel="0" collapsed="false">
      <c r="A7" s="10" t="s">
        <v>105</v>
      </c>
      <c r="B7" s="10" t="n">
        <f aca="false">RANDBETWEEN(1,19)</f>
        <v>7</v>
      </c>
      <c r="C7" s="10" t="n">
        <v>9</v>
      </c>
      <c r="D7" s="24" t="n">
        <f aca="false">SUM(B7:C7)</f>
        <v>16</v>
      </c>
    </row>
    <row r="8" customFormat="false" ht="12.8" hidden="false" customHeight="false" outlineLevel="0" collapsed="false">
      <c r="A8" s="10" t="s">
        <v>106</v>
      </c>
      <c r="B8" s="10" t="n">
        <f aca="false">RANDBETWEEN(1,19)</f>
        <v>18</v>
      </c>
      <c r="C8" s="10" t="n">
        <v>4</v>
      </c>
      <c r="D8" s="24" t="n">
        <f aca="false">SUM(B8:C8)</f>
        <v>22</v>
      </c>
    </row>
    <row r="9" customFormat="false" ht="12.8" hidden="false" customHeight="false" outlineLevel="0" collapsed="false">
      <c r="A9" s="10" t="s">
        <v>107</v>
      </c>
      <c r="B9" s="10" t="n">
        <f aca="false">RANDBETWEEN(1,19)</f>
        <v>12</v>
      </c>
      <c r="C9" s="10" t="n">
        <f aca="false">RANDBETWEEN(1,19)</f>
        <v>18</v>
      </c>
      <c r="D9" s="24" t="n">
        <f aca="false">SUM(B9:C9)</f>
        <v>30</v>
      </c>
    </row>
    <row r="10" customFormat="false" ht="12.8" hidden="false" customHeight="false" outlineLevel="0" collapsed="false">
      <c r="A10" s="10" t="s">
        <v>108</v>
      </c>
      <c r="B10" s="10" t="n">
        <v>11</v>
      </c>
      <c r="C10" s="10" t="n">
        <v>7</v>
      </c>
      <c r="D10" s="24" t="n">
        <f aca="false">SUM(B10:C10)</f>
        <v>18</v>
      </c>
    </row>
    <row r="11" customFormat="false" ht="12.8" hidden="false" customHeight="false" outlineLevel="0" collapsed="false">
      <c r="A11" s="10" t="s">
        <v>109</v>
      </c>
      <c r="B11" s="10" t="n">
        <f aca="false">RANDBETWEEN(1,19)</f>
        <v>5</v>
      </c>
      <c r="C11" s="10" t="n">
        <f aca="false">RANDBETWEEN(1,19)</f>
        <v>1</v>
      </c>
      <c r="D11" s="24" t="n">
        <f aca="false">SUM(B11:C11)</f>
        <v>6</v>
      </c>
    </row>
    <row r="12" customFormat="false" ht="12.8" hidden="false" customHeight="false" outlineLevel="0" collapsed="false">
      <c r="A12" s="10" t="s">
        <v>110</v>
      </c>
      <c r="B12" s="10" t="n">
        <v>5</v>
      </c>
      <c r="C12" s="10" t="n">
        <v>13</v>
      </c>
      <c r="D12" s="24" t="n">
        <f aca="false">SUM(B12:C12)</f>
        <v>18</v>
      </c>
    </row>
    <row r="13" customFormat="false" ht="12.8" hidden="false" customHeight="false" outlineLevel="0" collapsed="false">
      <c r="A13" s="8" t="s">
        <v>11</v>
      </c>
      <c r="B13" s="24" t="n">
        <f aca="false">SUM(B3:B12)</f>
        <v>95</v>
      </c>
      <c r="C13" s="24" t="n">
        <f aca="false">SUM(C3:C12)</f>
        <v>96</v>
      </c>
      <c r="D13" s="24" t="n">
        <f aca="false">SUM(B13:C13)</f>
        <v>191</v>
      </c>
    </row>
    <row r="15" customFormat="false" ht="12.8" hidden="false" customHeight="false" outlineLevel="0" collapsed="false">
      <c r="A15" s="0" t="s">
        <v>111</v>
      </c>
      <c r="B15" s="0" t="n">
        <f aca="false">AVERAGE(B3:B12)</f>
        <v>9.5</v>
      </c>
      <c r="C15" s="0" t="n">
        <f aca="false">AVERAGE(C3:C12)</f>
        <v>9.6</v>
      </c>
      <c r="E15" s="0" t="n">
        <f aca="false">AVERAGE(B3:C12)</f>
        <v>9.55</v>
      </c>
    </row>
    <row r="16" customFormat="false" ht="12.8" hidden="false" customHeight="false" outlineLevel="0" collapsed="false">
      <c r="A16" s="0" t="s">
        <v>112</v>
      </c>
      <c r="B16" s="0" t="n">
        <f aca="false">_xlfn.VAR.P(B3:B12)</f>
        <v>22.25</v>
      </c>
      <c r="C16" s="0" t="n">
        <f aca="false">_xlfn.VAR.P(C3:C12)</f>
        <v>31.24</v>
      </c>
      <c r="E16" s="98" t="n">
        <f aca="false">_xlfn.VAR.P(B3:C12)</f>
        <v>26.7475</v>
      </c>
    </row>
    <row r="17" customFormat="false" ht="12.8" hidden="false" customHeight="false" outlineLevel="0" collapsed="false">
      <c r="A17" s="0" t="s">
        <v>113</v>
      </c>
      <c r="B17" s="0" t="n">
        <f aca="false">COUNT(B3:B12)</f>
        <v>10</v>
      </c>
      <c r="C17" s="0" t="n">
        <f aca="false">COUNT(C3:C12)</f>
        <v>10</v>
      </c>
      <c r="E17" s="0" t="n">
        <f aca="false">COUNT(B3:C12)</f>
        <v>20</v>
      </c>
    </row>
    <row r="20" customFormat="false" ht="12.8" hidden="false" customHeight="false" outlineLevel="0" collapsed="false">
      <c r="B20" s="10" t="s">
        <v>114</v>
      </c>
      <c r="C20" s="10" t="n">
        <f aca="false">_xlfn.VAR.P(B15:C15)</f>
        <v>0.00249999999999998</v>
      </c>
    </row>
    <row r="21" customFormat="false" ht="12.8" hidden="false" customHeight="false" outlineLevel="0" collapsed="false">
      <c r="D21" s="10" t="n">
        <f aca="false">C20+C22</f>
        <v>26.7475</v>
      </c>
    </row>
    <row r="22" customFormat="false" ht="12.8" hidden="false" customHeight="false" outlineLevel="0" collapsed="false">
      <c r="B22" s="10" t="s">
        <v>115</v>
      </c>
      <c r="C22" s="10" t="n">
        <f aca="false">AVERAGE(B16:C16)</f>
        <v>26.745</v>
      </c>
    </row>
    <row r="24" customFormat="false" ht="12.8" hidden="false" customHeight="false" outlineLevel="0" collapsed="false">
      <c r="B24" s="10" t="s">
        <v>116</v>
      </c>
      <c r="C24" s="16" t="n">
        <f aca="false">C20/D21</f>
        <v>9.34666791288899E-005</v>
      </c>
    </row>
  </sheetData>
  <mergeCells count="1">
    <mergeCell ref="A1:D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0066FF"/>
    <pageSetUpPr fitToPage="false"/>
  </sheetPr>
  <dimension ref="A1:I28"/>
  <sheetViews>
    <sheetView windowProtection="false"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H17" activeCellId="0" sqref="H17"/>
    </sheetView>
  </sheetViews>
  <sheetFormatPr defaultRowHeight="14.65"/>
  <cols>
    <col collapsed="false" hidden="false" max="1" min="1" style="0" width="16.2244897959184"/>
    <col collapsed="false" hidden="false" max="2" min="2" style="0" width="8.26020408163265"/>
    <col collapsed="false" hidden="false" max="3" min="3" style="0" width="6.94897959183674"/>
    <col collapsed="false" hidden="false" max="4" min="4" style="0" width="6.45408163265306"/>
    <col collapsed="false" hidden="false" max="5" min="5" style="0" width="4.62755102040816"/>
    <col collapsed="false" hidden="false" max="1025" min="6" style="0" width="11.5204081632653"/>
  </cols>
  <sheetData>
    <row r="1" customFormat="false" ht="14.65" hidden="false" customHeight="false" outlineLevel="0" collapsed="false">
      <c r="A1" s="97" t="s">
        <v>97</v>
      </c>
      <c r="B1" s="97"/>
      <c r="C1" s="97"/>
      <c r="D1" s="97"/>
      <c r="E1" s="66"/>
    </row>
    <row r="2" customFormat="false" ht="14.65" hidden="false" customHeight="false" outlineLevel="0" collapsed="false">
      <c r="A2" s="8" t="s">
        <v>98</v>
      </c>
      <c r="B2" s="8" t="s">
        <v>99</v>
      </c>
      <c r="C2" s="8" t="s">
        <v>100</v>
      </c>
      <c r="D2" s="8" t="s">
        <v>11</v>
      </c>
      <c r="E2" s="66"/>
      <c r="F2" s="8" t="s">
        <v>117</v>
      </c>
      <c r="G2" s="8" t="s">
        <v>118</v>
      </c>
      <c r="H2" s="8" t="s">
        <v>119</v>
      </c>
      <c r="I2" s="8" t="s">
        <v>120</v>
      </c>
    </row>
    <row r="3" customFormat="false" ht="14.65" hidden="false" customHeight="false" outlineLevel="0" collapsed="false">
      <c r="A3" s="10" t="s">
        <v>101</v>
      </c>
      <c r="B3" s="10" t="n">
        <v>7</v>
      </c>
      <c r="C3" s="10" t="n">
        <v>12</v>
      </c>
      <c r="D3" s="24" t="n">
        <f aca="false">SUM(B3:C3)</f>
        <v>19</v>
      </c>
      <c r="E3" s="69"/>
      <c r="F3" s="10" t="n">
        <f aca="false">RANK(B3,B$3:B$12)</f>
        <v>5</v>
      </c>
      <c r="G3" s="10" t="n">
        <f aca="false">RANK(C3,C$3:C$12)</f>
        <v>3</v>
      </c>
      <c r="H3" s="10" t="n">
        <f aca="false">F3-G3</f>
        <v>2</v>
      </c>
      <c r="I3" s="10" t="n">
        <f aca="false">H3^2</f>
        <v>4</v>
      </c>
    </row>
    <row r="4" customFormat="false" ht="14.65" hidden="false" customHeight="false" outlineLevel="0" collapsed="false">
      <c r="A4" s="10" t="s">
        <v>102</v>
      </c>
      <c r="B4" s="10" t="n">
        <v>6</v>
      </c>
      <c r="C4" s="10" t="n">
        <v>7</v>
      </c>
      <c r="D4" s="24" t="n">
        <f aca="false">SUM(B4:C4)</f>
        <v>13</v>
      </c>
      <c r="E4" s="69"/>
      <c r="F4" s="10" t="n">
        <f aca="false">RANK(B4,B$3:B$12)</f>
        <v>7</v>
      </c>
      <c r="G4" s="10" t="n">
        <f aca="false">RANK(C4,C$3:C$12)</f>
        <v>6</v>
      </c>
      <c r="H4" s="10" t="n">
        <f aca="false">F4-G4</f>
        <v>1</v>
      </c>
      <c r="I4" s="10" t="n">
        <f aca="false">H4^2</f>
        <v>1</v>
      </c>
    </row>
    <row r="5" customFormat="false" ht="14.65" hidden="false" customHeight="false" outlineLevel="0" collapsed="false">
      <c r="A5" s="10" t="s">
        <v>103</v>
      </c>
      <c r="B5" s="10" t="n">
        <v>3</v>
      </c>
      <c r="C5" s="10" t="n">
        <v>10</v>
      </c>
      <c r="D5" s="24" t="n">
        <f aca="false">SUM(B5:C5)</f>
        <v>13</v>
      </c>
      <c r="E5" s="69"/>
      <c r="F5" s="10" t="n">
        <f aca="false">RANK(B5,B$3:B$12)</f>
        <v>9</v>
      </c>
      <c r="G5" s="10" t="n">
        <f aca="false">RANK(C5,C$3:C$12)</f>
        <v>4</v>
      </c>
      <c r="H5" s="10" t="n">
        <f aca="false">F5-G5</f>
        <v>5</v>
      </c>
      <c r="I5" s="10" t="n">
        <f aca="false">H5^2</f>
        <v>25</v>
      </c>
    </row>
    <row r="6" customFormat="false" ht="14.65" hidden="false" customHeight="false" outlineLevel="0" collapsed="false">
      <c r="A6" s="10" t="s">
        <v>104</v>
      </c>
      <c r="B6" s="10" t="n">
        <v>11</v>
      </c>
      <c r="C6" s="10" t="n">
        <v>2</v>
      </c>
      <c r="D6" s="24" t="n">
        <f aca="false">SUM(B6:C6)</f>
        <v>13</v>
      </c>
      <c r="E6" s="69"/>
      <c r="F6" s="10" t="n">
        <f aca="false">RANK(B6,B$3:B$12)</f>
        <v>3</v>
      </c>
      <c r="G6" s="10" t="n">
        <f aca="false">RANK(C6,C$3:C$12)</f>
        <v>10</v>
      </c>
      <c r="H6" s="10" t="n">
        <f aca="false">F6-G6</f>
        <v>-7</v>
      </c>
      <c r="I6" s="10" t="n">
        <f aca="false">H6^2</f>
        <v>49</v>
      </c>
    </row>
    <row r="7" customFormat="false" ht="14.65" hidden="false" customHeight="false" outlineLevel="0" collapsed="false">
      <c r="A7" s="10" t="s">
        <v>105</v>
      </c>
      <c r="B7" s="10" t="n">
        <v>7</v>
      </c>
      <c r="C7" s="10" t="n">
        <v>9</v>
      </c>
      <c r="D7" s="24" t="n">
        <f aca="false">SUM(B7:C7)</f>
        <v>16</v>
      </c>
      <c r="E7" s="69"/>
      <c r="F7" s="10" t="n">
        <f aca="false">RANK(B7,B$3:B$12)</f>
        <v>5</v>
      </c>
      <c r="G7" s="10" t="n">
        <f aca="false">RANK(C7,C$3:C$12)</f>
        <v>5</v>
      </c>
      <c r="H7" s="10" t="n">
        <f aca="false">F7-G7</f>
        <v>0</v>
      </c>
      <c r="I7" s="10" t="n">
        <f aca="false">H7^2</f>
        <v>0</v>
      </c>
    </row>
    <row r="8" customFormat="false" ht="14.65" hidden="false" customHeight="false" outlineLevel="0" collapsed="false">
      <c r="A8" s="10" t="s">
        <v>106</v>
      </c>
      <c r="B8" s="10" t="n">
        <v>2</v>
      </c>
      <c r="C8" s="10" t="n">
        <v>4</v>
      </c>
      <c r="D8" s="24" t="n">
        <f aca="false">SUM(B8:C8)</f>
        <v>6</v>
      </c>
      <c r="E8" s="69"/>
      <c r="F8" s="10" t="n">
        <f aca="false">RANK(B8,B$3:B$12)</f>
        <v>10</v>
      </c>
      <c r="G8" s="10" t="n">
        <f aca="false">RANK(C8,C$3:C$12)</f>
        <v>9</v>
      </c>
      <c r="H8" s="10" t="n">
        <f aca="false">F8-G8</f>
        <v>1</v>
      </c>
      <c r="I8" s="10" t="n">
        <f aca="false">H8^2</f>
        <v>1</v>
      </c>
    </row>
    <row r="9" customFormat="false" ht="14.65" hidden="false" customHeight="false" outlineLevel="0" collapsed="false">
      <c r="A9" s="10" t="s">
        <v>107</v>
      </c>
      <c r="B9" s="10" t="n">
        <v>14</v>
      </c>
      <c r="C9" s="10" t="n">
        <v>16</v>
      </c>
      <c r="D9" s="24" t="n">
        <f aca="false">SUM(B9:C9)</f>
        <v>30</v>
      </c>
      <c r="E9" s="69"/>
      <c r="F9" s="10" t="n">
        <f aca="false">RANK(B9,B$3:B$12)</f>
        <v>2</v>
      </c>
      <c r="G9" s="10" t="n">
        <f aca="false">RANK(C9,C$3:C$12)</f>
        <v>1</v>
      </c>
      <c r="H9" s="10" t="n">
        <f aca="false">F9-G9</f>
        <v>1</v>
      </c>
      <c r="I9" s="10" t="n">
        <f aca="false">H9^2</f>
        <v>1</v>
      </c>
    </row>
    <row r="10" customFormat="false" ht="14.65" hidden="false" customHeight="false" outlineLevel="0" collapsed="false">
      <c r="A10" s="10" t="s">
        <v>108</v>
      </c>
      <c r="B10" s="10" t="n">
        <v>10</v>
      </c>
      <c r="C10" s="10" t="n">
        <v>7</v>
      </c>
      <c r="D10" s="24" t="n">
        <f aca="false">SUM(B10:C10)</f>
        <v>17</v>
      </c>
      <c r="E10" s="69"/>
      <c r="F10" s="10" t="n">
        <f aca="false">RANK(B10,B$3:B$12)</f>
        <v>4</v>
      </c>
      <c r="G10" s="10" t="n">
        <f aca="false">RANK(C10,C$3:C$12)</f>
        <v>6</v>
      </c>
      <c r="H10" s="10" t="n">
        <f aca="false">F10-G10</f>
        <v>-2</v>
      </c>
      <c r="I10" s="10" t="n">
        <f aca="false">H10^2</f>
        <v>4</v>
      </c>
    </row>
    <row r="11" customFormat="false" ht="14.65" hidden="false" customHeight="false" outlineLevel="0" collapsed="false">
      <c r="A11" s="10" t="s">
        <v>109</v>
      </c>
      <c r="B11" s="10" t="n">
        <v>15</v>
      </c>
      <c r="C11" s="10" t="n">
        <v>5</v>
      </c>
      <c r="D11" s="24" t="n">
        <f aca="false">SUM(B11:C11)</f>
        <v>20</v>
      </c>
      <c r="E11" s="69"/>
      <c r="F11" s="10" t="n">
        <f aca="false">RANK(B11,B$3:B$12)</f>
        <v>1</v>
      </c>
      <c r="G11" s="10" t="n">
        <f aca="false">RANK(C11,C$3:C$12)</f>
        <v>8</v>
      </c>
      <c r="H11" s="10" t="n">
        <f aca="false">F11-G11</f>
        <v>-7</v>
      </c>
      <c r="I11" s="10" t="n">
        <f aca="false">H11^2</f>
        <v>49</v>
      </c>
    </row>
    <row r="12" customFormat="false" ht="14.65" hidden="false" customHeight="false" outlineLevel="0" collapsed="false">
      <c r="A12" s="10" t="s">
        <v>110</v>
      </c>
      <c r="B12" s="10" t="n">
        <v>5</v>
      </c>
      <c r="C12" s="10" t="n">
        <v>13</v>
      </c>
      <c r="D12" s="24" t="n">
        <f aca="false">SUM(B12:C12)</f>
        <v>18</v>
      </c>
      <c r="E12" s="69"/>
      <c r="F12" s="10" t="n">
        <f aca="false">RANK(B12,B$3:B$12)</f>
        <v>8</v>
      </c>
      <c r="G12" s="10" t="n">
        <f aca="false">RANK(C12,C$3:C$12)</f>
        <v>2</v>
      </c>
      <c r="H12" s="10" t="n">
        <f aca="false">F12-G12</f>
        <v>6</v>
      </c>
      <c r="I12" s="10" t="n">
        <f aca="false">H12^2</f>
        <v>36</v>
      </c>
    </row>
    <row r="13" customFormat="false" ht="14.65" hidden="false" customHeight="false" outlineLevel="0" collapsed="false">
      <c r="A13" s="8" t="s">
        <v>11</v>
      </c>
      <c r="B13" s="24" t="n">
        <f aca="false">SUM(B3:B12)</f>
        <v>80</v>
      </c>
      <c r="C13" s="24" t="n">
        <f aca="false">SUM(C3:C12)</f>
        <v>85</v>
      </c>
      <c r="D13" s="24" t="n">
        <f aca="false">SUM(B13:C13)</f>
        <v>165</v>
      </c>
      <c r="E13" s="69"/>
    </row>
    <row r="14" customFormat="false" ht="14.65" hidden="false" customHeight="false" outlineLevel="0" collapsed="false">
      <c r="A14" s="8"/>
      <c r="B14" s="24"/>
      <c r="C14" s="24"/>
      <c r="D14" s="24"/>
      <c r="E14" s="69"/>
      <c r="I14" s="24" t="n">
        <f aca="false">SUM(I3:I13)</f>
        <v>170</v>
      </c>
    </row>
    <row r="16" customFormat="false" ht="14.65" hidden="false" customHeight="false" outlineLevel="0" collapsed="false">
      <c r="A16" s="97" t="s">
        <v>121</v>
      </c>
      <c r="B16" s="97"/>
      <c r="C16" s="97"/>
      <c r="D16" s="97"/>
      <c r="E16" s="66"/>
      <c r="I16" s="75"/>
    </row>
    <row r="17" customFormat="false" ht="14.65" hidden="false" customHeight="false" outlineLevel="0" collapsed="false">
      <c r="A17" s="8" t="s">
        <v>98</v>
      </c>
      <c r="B17" s="8" t="s">
        <v>99</v>
      </c>
      <c r="C17" s="8" t="s">
        <v>100</v>
      </c>
      <c r="D17" s="8" t="s">
        <v>11</v>
      </c>
      <c r="E17" s="66"/>
      <c r="H17" s="98" t="s">
        <v>122</v>
      </c>
      <c r="I17" s="99" t="n">
        <f aca="false">1-(6*I14/(10^3-10))</f>
        <v>-0.0303030303030303</v>
      </c>
    </row>
    <row r="18" customFormat="false" ht="15.95" hidden="false" customHeight="false" outlineLevel="0" collapsed="false">
      <c r="A18" s="10" t="s">
        <v>101</v>
      </c>
      <c r="B18" s="27" t="n">
        <f aca="false">B$13*$D3/$D$13</f>
        <v>9.21212121212121</v>
      </c>
      <c r="C18" s="27" t="n">
        <f aca="false">C$13*$D3/$D$13</f>
        <v>9.78787878787879</v>
      </c>
      <c r="D18" s="24" t="n">
        <f aca="false">SUM(B18:C18)</f>
        <v>19</v>
      </c>
      <c r="E18" s="69"/>
    </row>
    <row r="19" customFormat="false" ht="14.9" hidden="false" customHeight="false" outlineLevel="0" collapsed="false">
      <c r="A19" s="10" t="s">
        <v>102</v>
      </c>
      <c r="B19" s="27" t="n">
        <f aca="false">B$13*$D4/$D$13</f>
        <v>6.3030303030303</v>
      </c>
      <c r="C19" s="27" t="n">
        <f aca="false">C$13*$D4/$D$13</f>
        <v>6.6969696969697</v>
      </c>
      <c r="D19" s="24" t="n">
        <f aca="false">SUM(B19:C19)</f>
        <v>13</v>
      </c>
      <c r="E19" s="69"/>
    </row>
    <row r="20" customFormat="false" ht="14.9" hidden="false" customHeight="false" outlineLevel="0" collapsed="false">
      <c r="A20" s="10" t="s">
        <v>103</v>
      </c>
      <c r="B20" s="27" t="n">
        <f aca="false">B$13*$D5/$D$13</f>
        <v>6.3030303030303</v>
      </c>
      <c r="C20" s="27" t="n">
        <f aca="false">C$13*$D5/$D$13</f>
        <v>6.6969696969697</v>
      </c>
      <c r="D20" s="24" t="n">
        <f aca="false">SUM(B20:C20)</f>
        <v>13</v>
      </c>
      <c r="E20" s="69"/>
    </row>
    <row r="21" customFormat="false" ht="14.9" hidden="false" customHeight="false" outlineLevel="0" collapsed="false">
      <c r="A21" s="10" t="s">
        <v>104</v>
      </c>
      <c r="B21" s="27" t="n">
        <f aca="false">B$13*$D6/$D$13</f>
        <v>6.3030303030303</v>
      </c>
      <c r="C21" s="27" t="n">
        <f aca="false">C$13*$D6/$D$13</f>
        <v>6.6969696969697</v>
      </c>
      <c r="D21" s="24" t="n">
        <f aca="false">SUM(B21:C21)</f>
        <v>13</v>
      </c>
      <c r="E21" s="69"/>
    </row>
    <row r="22" customFormat="false" ht="14.9" hidden="false" customHeight="false" outlineLevel="0" collapsed="false">
      <c r="A22" s="10" t="s">
        <v>105</v>
      </c>
      <c r="B22" s="27" t="n">
        <f aca="false">B$13*$D7/$D$13</f>
        <v>7.75757575757576</v>
      </c>
      <c r="C22" s="27" t="n">
        <f aca="false">C$13*$D7/$D$13</f>
        <v>8.24242424242424</v>
      </c>
      <c r="D22" s="24" t="n">
        <f aca="false">SUM(B22:C22)</f>
        <v>16</v>
      </c>
      <c r="E22" s="69"/>
    </row>
    <row r="23" customFormat="false" ht="16.4" hidden="false" customHeight="false" outlineLevel="0" collapsed="false">
      <c r="A23" s="10" t="s">
        <v>106</v>
      </c>
      <c r="B23" s="27" t="n">
        <f aca="false">B$13*$D8/$D$13</f>
        <v>2.90909090909091</v>
      </c>
      <c r="C23" s="27" t="n">
        <f aca="false">C$13*$D8/$D$13</f>
        <v>3.09090909090909</v>
      </c>
      <c r="D23" s="24" t="n">
        <f aca="false">SUM(B23:C23)</f>
        <v>6</v>
      </c>
      <c r="E23" s="69"/>
    </row>
    <row r="24" customFormat="false" ht="14.9" hidden="false" customHeight="false" outlineLevel="0" collapsed="false">
      <c r="A24" s="10" t="s">
        <v>107</v>
      </c>
      <c r="B24" s="27" t="n">
        <f aca="false">B$13*$D9/$D$13</f>
        <v>14.5454545454545</v>
      </c>
      <c r="C24" s="27" t="n">
        <f aca="false">C$13*$D9/$D$13</f>
        <v>15.4545454545455</v>
      </c>
      <c r="D24" s="24" t="n">
        <f aca="false">SUM(B24:C24)</f>
        <v>30</v>
      </c>
      <c r="E24" s="69"/>
    </row>
    <row r="25" customFormat="false" ht="14.9" hidden="false" customHeight="false" outlineLevel="0" collapsed="false">
      <c r="A25" s="10" t="s">
        <v>108</v>
      </c>
      <c r="B25" s="27" t="n">
        <f aca="false">B$13*$D10/$D$13</f>
        <v>8.24242424242424</v>
      </c>
      <c r="C25" s="27" t="n">
        <f aca="false">C$13*$D10/$D$13</f>
        <v>8.75757575757576</v>
      </c>
      <c r="D25" s="24" t="n">
        <f aca="false">SUM(B25:C25)</f>
        <v>17</v>
      </c>
      <c r="E25" s="69"/>
    </row>
    <row r="26" customFormat="false" ht="14.9" hidden="false" customHeight="false" outlineLevel="0" collapsed="false">
      <c r="A26" s="10" t="s">
        <v>109</v>
      </c>
      <c r="B26" s="27" t="n">
        <f aca="false">B$13*$D11/$D$13</f>
        <v>9.6969696969697</v>
      </c>
      <c r="C26" s="27" t="n">
        <f aca="false">C$13*$D11/$D$13</f>
        <v>10.3030303030303</v>
      </c>
      <c r="D26" s="24" t="n">
        <f aca="false">SUM(B26:C26)</f>
        <v>20</v>
      </c>
      <c r="E26" s="69"/>
    </row>
    <row r="27" customFormat="false" ht="14.9" hidden="false" customHeight="false" outlineLevel="0" collapsed="false">
      <c r="A27" s="10" t="s">
        <v>110</v>
      </c>
      <c r="B27" s="27" t="n">
        <f aca="false">B$13*$D12/$D$13</f>
        <v>8.72727272727273</v>
      </c>
      <c r="C27" s="27" t="n">
        <f aca="false">C$13*$D12/$D$13</f>
        <v>9.27272727272727</v>
      </c>
      <c r="D27" s="24" t="n">
        <f aca="false">SUM(B27:C27)</f>
        <v>18</v>
      </c>
      <c r="E27" s="69"/>
    </row>
    <row r="28" customFormat="false" ht="14.65" hidden="false" customHeight="false" outlineLevel="0" collapsed="false">
      <c r="A28" s="8" t="s">
        <v>11</v>
      </c>
      <c r="B28" s="24" t="n">
        <f aca="false">SUM(B18:B27)</f>
        <v>80</v>
      </c>
      <c r="C28" s="24" t="n">
        <f aca="false">SUM(C18:C27)</f>
        <v>85</v>
      </c>
      <c r="D28" s="24" t="n">
        <f aca="false">SUM(B28:C28)</f>
        <v>165</v>
      </c>
      <c r="E28" s="69"/>
    </row>
  </sheetData>
  <mergeCells count="2">
    <mergeCell ref="A1:D1"/>
    <mergeCell ref="A16:D16"/>
  </mergeCells>
  <conditionalFormatting sqref="B18:C27">
    <cfRule type="cellIs" priority="2" operator="lessThan" aboveAverage="0" equalAverage="0" bottom="0" percent="0" rank="0" text="" dxfId="0">
      <formula>5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0066FF"/>
    <pageSetUpPr fitToPage="false"/>
  </sheetPr>
  <dimension ref="A1:P46"/>
  <sheetViews>
    <sheetView windowProtection="false"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I35" activeCellId="0" sqref="I35"/>
    </sheetView>
  </sheetViews>
  <sheetFormatPr defaultRowHeight="12.8"/>
  <cols>
    <col collapsed="false" hidden="false" max="1" min="1" style="0" width="16.2244897959184"/>
    <col collapsed="false" hidden="false" max="2" min="2" style="0" width="8.26020408163265"/>
    <col collapsed="false" hidden="false" max="3" min="3" style="0" width="6.94897959183674"/>
    <col collapsed="false" hidden="false" max="4" min="4" style="0" width="6.45408163265306"/>
    <col collapsed="false" hidden="false" max="5" min="5" style="0" width="4.62755102040816"/>
    <col collapsed="false" hidden="false" max="1025" min="6" style="0" width="11.5204081632653"/>
  </cols>
  <sheetData>
    <row r="1" customFormat="false" ht="14.65" hidden="false" customHeight="false" outlineLevel="0" collapsed="false">
      <c r="A1" s="97" t="s">
        <v>97</v>
      </c>
      <c r="B1" s="97"/>
      <c r="C1" s="97"/>
      <c r="D1" s="97"/>
      <c r="E1" s="66"/>
    </row>
    <row r="2" customFormat="false" ht="14.65" hidden="false" customHeight="false" outlineLevel="0" collapsed="false">
      <c r="A2" s="8" t="s">
        <v>98</v>
      </c>
      <c r="B2" s="8" t="s">
        <v>99</v>
      </c>
      <c r="C2" s="8" t="s">
        <v>100</v>
      </c>
      <c r="D2" s="8" t="s">
        <v>11</v>
      </c>
      <c r="E2" s="66"/>
      <c r="F2" s="8" t="s">
        <v>117</v>
      </c>
      <c r="G2" s="8" t="s">
        <v>118</v>
      </c>
      <c r="H2" s="8" t="s">
        <v>119</v>
      </c>
      <c r="I2" s="8" t="s">
        <v>120</v>
      </c>
    </row>
    <row r="3" customFormat="false" ht="14.65" hidden="false" customHeight="false" outlineLevel="0" collapsed="false">
      <c r="A3" s="10" t="s">
        <v>101</v>
      </c>
      <c r="B3" s="10" t="n">
        <v>7</v>
      </c>
      <c r="C3" s="10" t="n">
        <v>11</v>
      </c>
      <c r="D3" s="24" t="n">
        <f aca="false">SUM(B3:C3)</f>
        <v>18</v>
      </c>
      <c r="E3" s="69"/>
      <c r="F3" s="10" t="n">
        <f aca="false">RANK(B3,B$3:B$12)</f>
        <v>5</v>
      </c>
      <c r="G3" s="10" t="n">
        <f aca="false">RANK(C3,C$3:C$12)</f>
        <v>5</v>
      </c>
      <c r="H3" s="10" t="n">
        <f aca="false">F3-G3</f>
        <v>0</v>
      </c>
      <c r="I3" s="10" t="n">
        <f aca="false">H3^2</f>
        <v>0</v>
      </c>
    </row>
    <row r="4" customFormat="false" ht="14.65" hidden="false" customHeight="false" outlineLevel="0" collapsed="false">
      <c r="A4" s="10" t="s">
        <v>102</v>
      </c>
      <c r="B4" s="10" t="n">
        <v>6</v>
      </c>
      <c r="C4" s="10" t="n">
        <v>8</v>
      </c>
      <c r="D4" s="24" t="n">
        <f aca="false">SUM(B4:C4)</f>
        <v>14</v>
      </c>
      <c r="E4" s="69"/>
      <c r="F4" s="10" t="n">
        <f aca="false">RANK(B4,B$3:B$12)</f>
        <v>7</v>
      </c>
      <c r="G4" s="10" t="n">
        <f aca="false">RANK(C4,C$3:C$12)</f>
        <v>8</v>
      </c>
      <c r="H4" s="10" t="n">
        <f aca="false">F4-G4</f>
        <v>-1</v>
      </c>
      <c r="I4" s="10" t="n">
        <f aca="false">H4^2</f>
        <v>1</v>
      </c>
    </row>
    <row r="5" customFormat="false" ht="14.65" hidden="false" customHeight="false" outlineLevel="0" collapsed="false">
      <c r="A5" s="10" t="s">
        <v>103</v>
      </c>
      <c r="B5" s="10" t="n">
        <v>9</v>
      </c>
      <c r="C5" s="10" t="n">
        <v>10</v>
      </c>
      <c r="D5" s="24" t="n">
        <f aca="false">SUM(B5:C5)</f>
        <v>19</v>
      </c>
      <c r="E5" s="69"/>
      <c r="F5" s="10" t="n">
        <f aca="false">RANK(B5,B$3:B$12)</f>
        <v>4</v>
      </c>
      <c r="G5" s="10" t="n">
        <f aca="false">RANK(C5,C$3:C$12)</f>
        <v>6</v>
      </c>
      <c r="H5" s="10" t="n">
        <f aca="false">F5-G5</f>
        <v>-2</v>
      </c>
      <c r="I5" s="10" t="n">
        <f aca="false">H5^2</f>
        <v>4</v>
      </c>
    </row>
    <row r="6" customFormat="false" ht="14.65" hidden="false" customHeight="false" outlineLevel="0" collapsed="false">
      <c r="A6" s="10" t="s">
        <v>104</v>
      </c>
      <c r="B6" s="10" t="n">
        <v>11</v>
      </c>
      <c r="C6" s="10" t="n">
        <v>14</v>
      </c>
      <c r="D6" s="24" t="n">
        <f aca="false">SUM(B6:C6)</f>
        <v>25</v>
      </c>
      <c r="E6" s="69"/>
      <c r="F6" s="10" t="n">
        <f aca="false">RANK(B6,B$3:B$12)</f>
        <v>3</v>
      </c>
      <c r="G6" s="10" t="n">
        <f aca="false">RANK(C6,C$3:C$12)</f>
        <v>3</v>
      </c>
      <c r="H6" s="10" t="n">
        <f aca="false">F6-G6</f>
        <v>0</v>
      </c>
      <c r="I6" s="10" t="n">
        <f aca="false">H6^2</f>
        <v>0</v>
      </c>
    </row>
    <row r="7" customFormat="false" ht="14.65" hidden="false" customHeight="false" outlineLevel="0" collapsed="false">
      <c r="A7" s="10" t="s">
        <v>105</v>
      </c>
      <c r="B7" s="10" t="n">
        <v>7</v>
      </c>
      <c r="C7" s="10" t="n">
        <v>9</v>
      </c>
      <c r="D7" s="24" t="n">
        <f aca="false">SUM(B7:C7)</f>
        <v>16</v>
      </c>
      <c r="E7" s="69"/>
      <c r="F7" s="10" t="n">
        <f aca="false">RANK(B7,B$3:B$12)</f>
        <v>5</v>
      </c>
      <c r="G7" s="10" t="n">
        <f aca="false">RANK(C7,C$3:C$12)</f>
        <v>7</v>
      </c>
      <c r="H7" s="10" t="n">
        <f aca="false">F7-G7</f>
        <v>-2</v>
      </c>
      <c r="I7" s="10" t="n">
        <f aca="false">H7^2</f>
        <v>4</v>
      </c>
    </row>
    <row r="8" customFormat="false" ht="14.65" hidden="false" customHeight="false" outlineLevel="0" collapsed="false">
      <c r="A8" s="10" t="s">
        <v>106</v>
      </c>
      <c r="B8" s="10" t="n">
        <v>2</v>
      </c>
      <c r="C8" s="10" t="n">
        <v>4</v>
      </c>
      <c r="D8" s="24" t="n">
        <f aca="false">SUM(B8:C8)</f>
        <v>6</v>
      </c>
      <c r="E8" s="69"/>
      <c r="F8" s="10" t="n">
        <f aca="false">RANK(B8,B$3:B$12)</f>
        <v>10</v>
      </c>
      <c r="G8" s="10" t="n">
        <f aca="false">RANK(C8,C$3:C$12)</f>
        <v>10</v>
      </c>
      <c r="H8" s="10" t="n">
        <f aca="false">F8-G8</f>
        <v>0</v>
      </c>
      <c r="I8" s="10" t="n">
        <f aca="false">H8^2</f>
        <v>0</v>
      </c>
    </row>
    <row r="9" customFormat="false" ht="14.65" hidden="false" customHeight="false" outlineLevel="0" collapsed="false">
      <c r="A9" s="10" t="s">
        <v>107</v>
      </c>
      <c r="B9" s="10" t="n">
        <v>14</v>
      </c>
      <c r="C9" s="10" t="n">
        <v>16</v>
      </c>
      <c r="D9" s="24" t="n">
        <f aca="false">SUM(B9:C9)</f>
        <v>30</v>
      </c>
      <c r="E9" s="69"/>
      <c r="F9" s="10" t="n">
        <f aca="false">RANK(B9,B$3:B$12)</f>
        <v>2</v>
      </c>
      <c r="G9" s="10" t="n">
        <f aca="false">RANK(C9,C$3:C$12)</f>
        <v>2</v>
      </c>
      <c r="H9" s="10" t="n">
        <f aca="false">F9-G9</f>
        <v>0</v>
      </c>
      <c r="I9" s="10" t="n">
        <f aca="false">H9^2</f>
        <v>0</v>
      </c>
    </row>
    <row r="10" customFormat="false" ht="14.65" hidden="false" customHeight="false" outlineLevel="0" collapsed="false">
      <c r="A10" s="10" t="s">
        <v>108</v>
      </c>
      <c r="B10" s="10" t="n">
        <v>6</v>
      </c>
      <c r="C10" s="10" t="n">
        <v>7</v>
      </c>
      <c r="D10" s="24" t="n">
        <f aca="false">SUM(B10:C10)</f>
        <v>13</v>
      </c>
      <c r="E10" s="69"/>
      <c r="F10" s="10" t="n">
        <f aca="false">RANK(B10,B$3:B$12)</f>
        <v>7</v>
      </c>
      <c r="G10" s="10" t="n">
        <f aca="false">RANK(C10,C$3:C$12)</f>
        <v>9</v>
      </c>
      <c r="H10" s="10" t="n">
        <f aca="false">F10-G10</f>
        <v>-2</v>
      </c>
      <c r="I10" s="10" t="n">
        <f aca="false">H10^2</f>
        <v>4</v>
      </c>
    </row>
    <row r="11" customFormat="false" ht="14.65" hidden="false" customHeight="false" outlineLevel="0" collapsed="false">
      <c r="A11" s="10" t="s">
        <v>109</v>
      </c>
      <c r="B11" s="10" t="n">
        <v>15</v>
      </c>
      <c r="C11" s="10" t="n">
        <v>17</v>
      </c>
      <c r="D11" s="24" t="n">
        <f aca="false">SUM(B11:C11)</f>
        <v>32</v>
      </c>
      <c r="E11" s="69"/>
      <c r="F11" s="10" t="n">
        <f aca="false">RANK(B11,B$3:B$12)</f>
        <v>1</v>
      </c>
      <c r="G11" s="10" t="n">
        <f aca="false">RANK(C11,C$3:C$12)</f>
        <v>1</v>
      </c>
      <c r="H11" s="10" t="n">
        <f aca="false">F11-G11</f>
        <v>0</v>
      </c>
      <c r="I11" s="10" t="n">
        <f aca="false">H11^2</f>
        <v>0</v>
      </c>
    </row>
    <row r="12" customFormat="false" ht="14.65" hidden="false" customHeight="false" outlineLevel="0" collapsed="false">
      <c r="A12" s="10" t="s">
        <v>110</v>
      </c>
      <c r="B12" s="10" t="n">
        <v>5</v>
      </c>
      <c r="C12" s="10" t="n">
        <v>13</v>
      </c>
      <c r="D12" s="24" t="n">
        <f aca="false">SUM(B12:C12)</f>
        <v>18</v>
      </c>
      <c r="E12" s="69"/>
      <c r="F12" s="10" t="n">
        <f aca="false">RANK(B12,B$3:B$12)</f>
        <v>9</v>
      </c>
      <c r="G12" s="10" t="n">
        <f aca="false">RANK(C12,C$3:C$12)</f>
        <v>4</v>
      </c>
      <c r="H12" s="10" t="n">
        <f aca="false">F12-G12</f>
        <v>5</v>
      </c>
      <c r="I12" s="10" t="n">
        <f aca="false">H12^2</f>
        <v>25</v>
      </c>
    </row>
    <row r="13" customFormat="false" ht="14.65" hidden="false" customHeight="false" outlineLevel="0" collapsed="false">
      <c r="A13" s="8" t="s">
        <v>11</v>
      </c>
      <c r="B13" s="24" t="n">
        <f aca="false">SUM(B3:B12)</f>
        <v>82</v>
      </c>
      <c r="C13" s="24" t="n">
        <f aca="false">SUM(C3:C12)</f>
        <v>109</v>
      </c>
      <c r="D13" s="24" t="n">
        <f aca="false">SUM(B13:C13)</f>
        <v>191</v>
      </c>
      <c r="E13" s="69"/>
    </row>
    <row r="14" customFormat="false" ht="14.65" hidden="false" customHeight="false" outlineLevel="0" collapsed="false">
      <c r="A14" s="8"/>
      <c r="B14" s="24"/>
      <c r="C14" s="24"/>
      <c r="D14" s="24"/>
      <c r="E14" s="69"/>
      <c r="I14" s="24" t="n">
        <f aca="false">SUM(I3:I13)</f>
        <v>38</v>
      </c>
    </row>
    <row r="16" customFormat="false" ht="14.65" hidden="false" customHeight="false" outlineLevel="0" collapsed="false">
      <c r="A16" s="97" t="s">
        <v>121</v>
      </c>
      <c r="B16" s="97"/>
      <c r="C16" s="97"/>
      <c r="D16" s="97"/>
      <c r="E16" s="66"/>
      <c r="I16" s="75"/>
    </row>
    <row r="17" customFormat="false" ht="14.65" hidden="false" customHeight="false" outlineLevel="0" collapsed="false">
      <c r="A17" s="8" t="s">
        <v>98</v>
      </c>
      <c r="B17" s="8" t="s">
        <v>99</v>
      </c>
      <c r="C17" s="8" t="s">
        <v>100</v>
      </c>
      <c r="D17" s="8" t="s">
        <v>11</v>
      </c>
      <c r="E17" s="66"/>
      <c r="I17" s="100" t="s">
        <v>123</v>
      </c>
      <c r="J17" s="100" t="n">
        <f aca="false">1-(6*I14/(10^3-10))</f>
        <v>0.76969696969697</v>
      </c>
    </row>
    <row r="18" customFormat="false" ht="15.95" hidden="false" customHeight="false" outlineLevel="0" collapsed="false">
      <c r="A18" s="10" t="s">
        <v>101</v>
      </c>
      <c r="B18" s="27" t="n">
        <f aca="false">B$13*$D3/$D$13</f>
        <v>7.72774869109948</v>
      </c>
      <c r="C18" s="27" t="n">
        <f aca="false">C$13*$D3/$D$13</f>
        <v>10.2722513089005</v>
      </c>
      <c r="D18" s="24" t="n">
        <f aca="false">SUM(B18:C18)</f>
        <v>18</v>
      </c>
      <c r="E18" s="69"/>
    </row>
    <row r="19" customFormat="false" ht="14.9" hidden="false" customHeight="false" outlineLevel="0" collapsed="false">
      <c r="A19" s="10" t="s">
        <v>102</v>
      </c>
      <c r="B19" s="27" t="n">
        <f aca="false">B$13*$D4/$D$13</f>
        <v>6.01047120418848</v>
      </c>
      <c r="C19" s="27" t="n">
        <f aca="false">C$13*$D4/$D$13</f>
        <v>7.98952879581152</v>
      </c>
      <c r="D19" s="24" t="n">
        <f aca="false">SUM(B19:C19)</f>
        <v>14</v>
      </c>
      <c r="E19" s="69"/>
      <c r="I19" s="101" t="s">
        <v>124</v>
      </c>
    </row>
    <row r="20" customFormat="false" ht="14.9" hidden="false" customHeight="false" outlineLevel="0" collapsed="false">
      <c r="A20" s="10" t="s">
        <v>103</v>
      </c>
      <c r="B20" s="27" t="n">
        <f aca="false">B$13*$D5/$D$13</f>
        <v>8.15706806282723</v>
      </c>
      <c r="C20" s="27" t="n">
        <f aca="false">C$13*$D5/$D$13</f>
        <v>10.8429319371728</v>
      </c>
      <c r="D20" s="24" t="n">
        <f aca="false">SUM(B20:C20)</f>
        <v>19</v>
      </c>
      <c r="E20" s="69"/>
    </row>
    <row r="21" customFormat="false" ht="14.9" hidden="false" customHeight="false" outlineLevel="0" collapsed="false">
      <c r="A21" s="10" t="s">
        <v>104</v>
      </c>
      <c r="B21" s="27" t="n">
        <f aca="false">B$13*$D6/$D$13</f>
        <v>10.7329842931937</v>
      </c>
      <c r="C21" s="27" t="n">
        <f aca="false">C$13*$D6/$D$13</f>
        <v>14.2670157068063</v>
      </c>
      <c r="D21" s="24" t="n">
        <f aca="false">SUM(B21:C21)</f>
        <v>25</v>
      </c>
      <c r="E21" s="69"/>
      <c r="J21" s="102" t="s">
        <v>125</v>
      </c>
    </row>
    <row r="22" customFormat="false" ht="14.9" hidden="false" customHeight="false" outlineLevel="0" collapsed="false">
      <c r="A22" s="10" t="s">
        <v>105</v>
      </c>
      <c r="B22" s="27" t="n">
        <f aca="false">B$13*$D7/$D$13</f>
        <v>6.86910994764398</v>
      </c>
      <c r="C22" s="27" t="n">
        <f aca="false">C$13*$D7/$D$13</f>
        <v>9.13089005235602</v>
      </c>
      <c r="D22" s="24" t="n">
        <f aca="false">SUM(B22:C22)</f>
        <v>16</v>
      </c>
      <c r="E22" s="69"/>
      <c r="K22" s="0" t="s">
        <v>126</v>
      </c>
    </row>
    <row r="23" customFormat="false" ht="16.75" hidden="false" customHeight="false" outlineLevel="0" collapsed="false">
      <c r="A23" s="10" t="s">
        <v>106</v>
      </c>
      <c r="B23" s="27" t="n">
        <f aca="false">B$13*$D8/$D$13</f>
        <v>2.57591623036649</v>
      </c>
      <c r="C23" s="27" t="n">
        <f aca="false">C$13*$D8/$D$13</f>
        <v>3.42408376963351</v>
      </c>
      <c r="D23" s="24" t="n">
        <f aca="false">SUM(B23:C23)</f>
        <v>6</v>
      </c>
      <c r="E23" s="69"/>
      <c r="L23" s="0" t="s">
        <v>127</v>
      </c>
    </row>
    <row r="24" customFormat="false" ht="14.9" hidden="false" customHeight="false" outlineLevel="0" collapsed="false">
      <c r="A24" s="10" t="s">
        <v>107</v>
      </c>
      <c r="B24" s="27" t="n">
        <f aca="false">B$13*$D9/$D$13</f>
        <v>12.8795811518325</v>
      </c>
      <c r="C24" s="27" t="n">
        <f aca="false">C$13*$D9/$D$13</f>
        <v>17.1204188481675</v>
      </c>
      <c r="D24" s="24" t="n">
        <f aca="false">SUM(B24:C24)</f>
        <v>30</v>
      </c>
      <c r="E24" s="69"/>
      <c r="K24" s="0" t="s">
        <v>128</v>
      </c>
    </row>
    <row r="25" customFormat="false" ht="14.9" hidden="false" customHeight="false" outlineLevel="0" collapsed="false">
      <c r="A25" s="10" t="s">
        <v>108</v>
      </c>
      <c r="B25" s="27" t="n">
        <f aca="false">B$13*$D10/$D$13</f>
        <v>5.58115183246073</v>
      </c>
      <c r="C25" s="27" t="n">
        <f aca="false">C$13*$D10/$D$13</f>
        <v>7.41884816753927</v>
      </c>
      <c r="D25" s="24" t="n">
        <f aca="false">SUM(B25:C25)</f>
        <v>13</v>
      </c>
      <c r="E25" s="69"/>
      <c r="L25" s="0" t="s">
        <v>129</v>
      </c>
    </row>
    <row r="26" customFormat="false" ht="14.65" hidden="false" customHeight="false" outlineLevel="0" collapsed="false">
      <c r="A26" s="10"/>
      <c r="B26" s="27"/>
      <c r="C26" s="27"/>
      <c r="D26" s="24"/>
      <c r="E26" s="69"/>
    </row>
    <row r="27" customFormat="false" ht="14.9" hidden="false" customHeight="false" outlineLevel="0" collapsed="false">
      <c r="A27" s="10" t="s">
        <v>109</v>
      </c>
      <c r="B27" s="27" t="n">
        <f aca="false">B$13*$D11/$D$13</f>
        <v>13.738219895288</v>
      </c>
      <c r="C27" s="27" t="n">
        <f aca="false">C$13*$D11/$D$13</f>
        <v>18.261780104712</v>
      </c>
      <c r="D27" s="24" t="n">
        <f aca="false">SUM(B27:C27)</f>
        <v>32</v>
      </c>
      <c r="E27" s="69"/>
    </row>
    <row r="28" customFormat="false" ht="14.9" hidden="false" customHeight="false" outlineLevel="0" collapsed="false">
      <c r="A28" s="10" t="s">
        <v>110</v>
      </c>
      <c r="B28" s="27" t="n">
        <f aca="false">B$13*$D12/$D$13</f>
        <v>7.72774869109948</v>
      </c>
      <c r="C28" s="27" t="n">
        <f aca="false">C$13*$D12/$D$13</f>
        <v>10.2722513089005</v>
      </c>
      <c r="D28" s="24" t="n">
        <f aca="false">SUM(B28:C28)</f>
        <v>18</v>
      </c>
      <c r="E28" s="69"/>
      <c r="J28" s="102" t="s">
        <v>130</v>
      </c>
    </row>
    <row r="29" customFormat="false" ht="14.65" hidden="false" customHeight="false" outlineLevel="0" collapsed="false">
      <c r="A29" s="8" t="s">
        <v>11</v>
      </c>
      <c r="B29" s="24" t="n">
        <f aca="false">SUM(B18:B28)</f>
        <v>82</v>
      </c>
      <c r="C29" s="24" t="n">
        <f aca="false">SUM(C18:C28)</f>
        <v>109</v>
      </c>
      <c r="D29" s="24" t="n">
        <f aca="false">SUM(B29:C29)</f>
        <v>191</v>
      </c>
      <c r="E29" s="69"/>
      <c r="K29" s="0" t="s">
        <v>131</v>
      </c>
    </row>
    <row r="31" customFormat="false" ht="18.65" hidden="false" customHeight="false" outlineLevel="0" collapsed="false">
      <c r="J31" s="103" t="s">
        <v>132</v>
      </c>
    </row>
    <row r="32" customFormat="false" ht="14.65" hidden="false" customHeight="false" outlineLevel="0" collapsed="false"/>
    <row r="33" customFormat="false" ht="18.65" hidden="false" customHeight="false" outlineLevel="0" collapsed="false">
      <c r="J33" s="103" t="s">
        <v>132</v>
      </c>
      <c r="K33" s="104" t="n">
        <f aca="false">0.77*(SQRT(8)/SQRT(1-0.77))</f>
        <v>4.54121224957083</v>
      </c>
    </row>
    <row r="34" customFormat="false" ht="14.65" hidden="false" customHeight="false" outlineLevel="0" collapsed="false">
      <c r="J34" s="103"/>
      <c r="K34" s="104"/>
    </row>
    <row r="35" customFormat="false" ht="14.65" hidden="false" customHeight="false" outlineLevel="0" collapsed="false">
      <c r="J35" s="103"/>
      <c r="K35" s="104"/>
    </row>
    <row r="36" customFormat="false" ht="18.65" hidden="false" customHeight="false" outlineLevel="0" collapsed="false">
      <c r="N36" s="105" t="s">
        <v>133</v>
      </c>
      <c r="O36" s="8" t="s">
        <v>134</v>
      </c>
    </row>
    <row r="37" customFormat="false" ht="18.65" hidden="false" customHeight="false" outlineLevel="0" collapsed="false">
      <c r="J37" s="103" t="s">
        <v>134</v>
      </c>
      <c r="K37" s="0" t="s">
        <v>135</v>
      </c>
      <c r="N37" s="106" t="n">
        <v>0.1</v>
      </c>
      <c r="O37" s="85" t="n">
        <f aca="false">_xlfn.T.INV.2T(N37,8)</f>
        <v>1.8595480375309</v>
      </c>
    </row>
    <row r="38" customFormat="false" ht="14.65" hidden="false" customHeight="false" outlineLevel="0" collapsed="false">
      <c r="N38" s="106" t="n">
        <v>0.05</v>
      </c>
      <c r="O38" s="85" t="n">
        <f aca="false">_xlfn.T.INV.2T(N38,8)</f>
        <v>2.30600413520417</v>
      </c>
    </row>
    <row r="39" customFormat="false" ht="14.65" hidden="false" customHeight="false" outlineLevel="0" collapsed="false">
      <c r="N39" s="106" t="n">
        <v>0.01</v>
      </c>
      <c r="O39" s="85" t="n">
        <f aca="false">_xlfn.T.INV.2T(N39,8)</f>
        <v>3.3553873313334</v>
      </c>
    </row>
    <row r="40" customFormat="false" ht="14.65" hidden="false" customHeight="false" outlineLevel="0" collapsed="false">
      <c r="N40" s="0" t="s">
        <v>136</v>
      </c>
    </row>
    <row r="42" customFormat="false" ht="14.65" hidden="false" customHeight="false" outlineLevel="0" collapsed="false">
      <c r="J42" s="102" t="s">
        <v>137</v>
      </c>
    </row>
    <row r="43" customFormat="false" ht="14.65" hidden="false" customHeight="false" outlineLevel="0" collapsed="false">
      <c r="O43" s="107" t="s">
        <v>133</v>
      </c>
      <c r="P43" s="8" t="s">
        <v>49</v>
      </c>
    </row>
    <row r="44" customFormat="false" ht="18.65" hidden="false" customHeight="false" outlineLevel="0" collapsed="false">
      <c r="J44" s="108" t="s">
        <v>138</v>
      </c>
      <c r="K44" s="109" t="s">
        <v>139</v>
      </c>
      <c r="L44" s="110" t="s">
        <v>134</v>
      </c>
      <c r="M44" s="24" t="s">
        <v>140</v>
      </c>
      <c r="O44" s="111" t="n">
        <v>0.1</v>
      </c>
      <c r="P44" s="8" t="str">
        <f aca="false">IF(O37&lt;K$33,"H1","H0")</f>
        <v>H1</v>
      </c>
    </row>
    <row r="45" customFormat="false" ht="18.65" hidden="false" customHeight="false" outlineLevel="0" collapsed="false">
      <c r="J45" s="108" t="s">
        <v>138</v>
      </c>
      <c r="K45" s="109" t="s">
        <v>141</v>
      </c>
      <c r="L45" s="110" t="s">
        <v>134</v>
      </c>
      <c r="M45" s="24" t="s">
        <v>142</v>
      </c>
      <c r="O45" s="111" t="n">
        <v>0.05</v>
      </c>
      <c r="P45" s="8" t="str">
        <f aca="false">IF(O38&lt;K$33,"H1","H0")</f>
        <v>H1</v>
      </c>
    </row>
    <row r="46" customFormat="false" ht="14.65" hidden="false" customHeight="false" outlineLevel="0" collapsed="false">
      <c r="O46" s="111" t="n">
        <v>0.01</v>
      </c>
      <c r="P46" s="8" t="str">
        <f aca="false">IF(O39&lt;K$33,"H1","H0")</f>
        <v>H1</v>
      </c>
    </row>
  </sheetData>
  <mergeCells count="2">
    <mergeCell ref="A1:D1"/>
    <mergeCell ref="A16:D16"/>
  </mergeCells>
  <conditionalFormatting sqref="B18:C28">
    <cfRule type="cellIs" priority="2" operator="lessThan" aboveAverage="0" equalAverage="0" bottom="0" percent="0" rank="0" text="" dxfId="0">
      <formula>5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F2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9" activeCellId="0" sqref="K29"/>
    </sheetView>
  </sheetViews>
  <sheetFormatPr defaultRowHeight="12.8"/>
  <cols>
    <col collapsed="false" hidden="false" max="1025" min="1" style="0" width="11.5204081632653"/>
  </cols>
  <sheetData>
    <row r="1" customFormat="false" ht="14.65" hidden="false" customHeight="true" outlineLevel="0" collapsed="false">
      <c r="A1" s="112" t="s">
        <v>143</v>
      </c>
      <c r="B1" s="112"/>
      <c r="C1" s="112"/>
      <c r="D1" s="112"/>
      <c r="E1" s="112"/>
      <c r="F1" s="112"/>
    </row>
    <row r="2" customFormat="false" ht="14.65" hidden="false" customHeight="true" outlineLevel="0" collapsed="false">
      <c r="A2" s="113" t="s">
        <v>144</v>
      </c>
      <c r="B2" s="114" t="s">
        <v>145</v>
      </c>
      <c r="C2" s="114"/>
      <c r="D2" s="114"/>
      <c r="E2" s="114"/>
      <c r="F2" s="114"/>
    </row>
    <row r="3" customFormat="false" ht="14.65" hidden="false" customHeight="false" outlineLevel="0" collapsed="false">
      <c r="A3" s="113"/>
      <c r="B3" s="115" t="n">
        <v>0.2</v>
      </c>
      <c r="C3" s="115" t="n">
        <v>0.15</v>
      </c>
      <c r="D3" s="115" t="n">
        <v>0.1</v>
      </c>
      <c r="E3" s="115" t="n">
        <v>0.05</v>
      </c>
      <c r="F3" s="115" t="n">
        <v>0.01</v>
      </c>
    </row>
    <row r="4" customFormat="false" ht="14.65" hidden="false" customHeight="false" outlineLevel="0" collapsed="false">
      <c r="A4" s="116" t="n">
        <v>1</v>
      </c>
      <c r="B4" s="117" t="n">
        <v>0.9</v>
      </c>
      <c r="C4" s="117" t="n">
        <v>0.925</v>
      </c>
      <c r="D4" s="117" t="n">
        <v>0.95</v>
      </c>
      <c r="E4" s="117" t="n">
        <v>0.975</v>
      </c>
      <c r="F4" s="117" t="n">
        <v>0.995</v>
      </c>
    </row>
    <row r="5" customFormat="false" ht="14.65" hidden="false" customHeight="false" outlineLevel="0" collapsed="false">
      <c r="A5" s="118" t="n">
        <v>2</v>
      </c>
      <c r="B5" s="119" t="n">
        <v>0.684</v>
      </c>
      <c r="C5" s="119" t="n">
        <v>0.726</v>
      </c>
      <c r="D5" s="119" t="n">
        <v>0.776</v>
      </c>
      <c r="E5" s="119" t="n">
        <v>0.842</v>
      </c>
      <c r="F5" s="119" t="n">
        <v>0.929</v>
      </c>
    </row>
    <row r="6" customFormat="false" ht="14.65" hidden="false" customHeight="false" outlineLevel="0" collapsed="false">
      <c r="A6" s="116" t="n">
        <v>3</v>
      </c>
      <c r="B6" s="117" t="n">
        <v>0.565</v>
      </c>
      <c r="C6" s="117" t="n">
        <v>0.597</v>
      </c>
      <c r="D6" s="117" t="n">
        <v>0.642</v>
      </c>
      <c r="E6" s="117" t="n">
        <v>0.708</v>
      </c>
      <c r="F6" s="117" t="n">
        <v>0.828</v>
      </c>
    </row>
    <row r="7" customFormat="false" ht="14.65" hidden="false" customHeight="false" outlineLevel="0" collapsed="false">
      <c r="A7" s="118" t="n">
        <v>4</v>
      </c>
      <c r="B7" s="119" t="n">
        <v>0.494</v>
      </c>
      <c r="C7" s="119" t="n">
        <v>0.525</v>
      </c>
      <c r="D7" s="119" t="n">
        <v>0.564</v>
      </c>
      <c r="E7" s="119" t="n">
        <v>0.624</v>
      </c>
      <c r="F7" s="119" t="n">
        <v>0.733</v>
      </c>
    </row>
    <row r="8" customFormat="false" ht="14.65" hidden="false" customHeight="false" outlineLevel="0" collapsed="false">
      <c r="A8" s="116" t="n">
        <v>5</v>
      </c>
      <c r="B8" s="117" t="n">
        <v>0.446</v>
      </c>
      <c r="C8" s="117" t="n">
        <v>0.474</v>
      </c>
      <c r="D8" s="117" t="n">
        <v>0.51</v>
      </c>
      <c r="E8" s="117" t="n">
        <v>0.565</v>
      </c>
      <c r="F8" s="117" t="n">
        <v>0.669</v>
      </c>
    </row>
    <row r="9" customFormat="false" ht="14.65" hidden="false" customHeight="false" outlineLevel="0" collapsed="false">
      <c r="A9" s="118" t="n">
        <v>6</v>
      </c>
      <c r="B9" s="119" t="n">
        <v>0.41</v>
      </c>
      <c r="C9" s="119" t="n">
        <v>0.436</v>
      </c>
      <c r="D9" s="119" t="n">
        <v>0.47</v>
      </c>
      <c r="E9" s="119" t="n">
        <v>0.521</v>
      </c>
      <c r="F9" s="119" t="n">
        <v>0.618</v>
      </c>
    </row>
    <row r="10" customFormat="false" ht="14.65" hidden="false" customHeight="false" outlineLevel="0" collapsed="false">
      <c r="A10" s="116" t="n">
        <v>7</v>
      </c>
      <c r="B10" s="117" t="n">
        <v>0.381</v>
      </c>
      <c r="C10" s="117" t="n">
        <v>0.405</v>
      </c>
      <c r="D10" s="117" t="n">
        <v>0.438</v>
      </c>
      <c r="E10" s="117" t="n">
        <v>0.486</v>
      </c>
      <c r="F10" s="117" t="n">
        <v>0.577</v>
      </c>
    </row>
    <row r="11" customFormat="false" ht="14.65" hidden="false" customHeight="false" outlineLevel="0" collapsed="false">
      <c r="A11" s="118" t="n">
        <v>8</v>
      </c>
      <c r="B11" s="119" t="n">
        <v>0.358</v>
      </c>
      <c r="C11" s="119" t="n">
        <v>0.381</v>
      </c>
      <c r="D11" s="119" t="n">
        <v>0.411</v>
      </c>
      <c r="E11" s="119" t="n">
        <v>0.457</v>
      </c>
      <c r="F11" s="119" t="n">
        <v>0.543</v>
      </c>
    </row>
    <row r="12" customFormat="false" ht="14.65" hidden="false" customHeight="false" outlineLevel="0" collapsed="false">
      <c r="A12" s="116" t="n">
        <v>9</v>
      </c>
      <c r="B12" s="117" t="n">
        <v>0.339</v>
      </c>
      <c r="C12" s="117" t="n">
        <v>0.36</v>
      </c>
      <c r="D12" s="117" t="n">
        <v>0.388</v>
      </c>
      <c r="E12" s="117" t="n">
        <v>0.432</v>
      </c>
      <c r="F12" s="117" t="n">
        <v>0.514</v>
      </c>
    </row>
    <row r="13" customFormat="false" ht="14.65" hidden="false" customHeight="false" outlineLevel="0" collapsed="false">
      <c r="A13" s="118" t="n">
        <v>10</v>
      </c>
      <c r="B13" s="119" t="n">
        <v>0.322</v>
      </c>
      <c r="C13" s="119" t="n">
        <v>0.342</v>
      </c>
      <c r="D13" s="119" t="n">
        <v>0.368</v>
      </c>
      <c r="E13" s="119" t="n">
        <v>0.41</v>
      </c>
      <c r="F13" s="119" t="n">
        <v>0.49</v>
      </c>
    </row>
    <row r="14" customFormat="false" ht="14.65" hidden="false" customHeight="false" outlineLevel="0" collapsed="false">
      <c r="A14" s="116" t="n">
        <v>11</v>
      </c>
      <c r="B14" s="117" t="n">
        <v>0.307</v>
      </c>
      <c r="C14" s="117" t="n">
        <v>0.326</v>
      </c>
      <c r="D14" s="117" t="n">
        <v>0.352</v>
      </c>
      <c r="E14" s="117" t="n">
        <v>0.391</v>
      </c>
      <c r="F14" s="117" t="n">
        <v>0.468</v>
      </c>
    </row>
    <row r="15" customFormat="false" ht="14.65" hidden="false" customHeight="false" outlineLevel="0" collapsed="false">
      <c r="A15" s="118" t="n">
        <v>12</v>
      </c>
      <c r="B15" s="119" t="n">
        <v>0.295</v>
      </c>
      <c r="C15" s="119" t="n">
        <v>0.313</v>
      </c>
      <c r="D15" s="119" t="n">
        <v>0.338</v>
      </c>
      <c r="E15" s="119" t="n">
        <v>0.375</v>
      </c>
      <c r="F15" s="119" t="n">
        <v>0.45</v>
      </c>
    </row>
    <row r="16" customFormat="false" ht="14.65" hidden="false" customHeight="false" outlineLevel="0" collapsed="false">
      <c r="A16" s="116" t="n">
        <v>13</v>
      </c>
      <c r="B16" s="117" t="n">
        <v>0.284</v>
      </c>
      <c r="C16" s="117" t="n">
        <v>0.302</v>
      </c>
      <c r="D16" s="117" t="n">
        <v>0.325</v>
      </c>
      <c r="E16" s="117" t="n">
        <v>0.361</v>
      </c>
      <c r="F16" s="117" t="n">
        <v>0.433</v>
      </c>
    </row>
    <row r="17" customFormat="false" ht="14.65" hidden="false" customHeight="false" outlineLevel="0" collapsed="false">
      <c r="A17" s="118" t="n">
        <v>14</v>
      </c>
      <c r="B17" s="119" t="n">
        <v>0.274</v>
      </c>
      <c r="C17" s="119" t="n">
        <v>0.292</v>
      </c>
      <c r="D17" s="119" t="n">
        <v>0.314</v>
      </c>
      <c r="E17" s="119" t="n">
        <v>0.349</v>
      </c>
      <c r="F17" s="119" t="n">
        <v>0.418</v>
      </c>
    </row>
    <row r="18" customFormat="false" ht="14.65" hidden="false" customHeight="false" outlineLevel="0" collapsed="false">
      <c r="A18" s="116" t="n">
        <v>15</v>
      </c>
      <c r="B18" s="117" t="n">
        <v>0.266</v>
      </c>
      <c r="C18" s="117" t="n">
        <v>0.283</v>
      </c>
      <c r="D18" s="117" t="n">
        <v>0.304</v>
      </c>
      <c r="E18" s="117" t="n">
        <v>0.338</v>
      </c>
      <c r="F18" s="117" t="n">
        <v>0.404</v>
      </c>
    </row>
    <row r="19" customFormat="false" ht="14.65" hidden="false" customHeight="false" outlineLevel="0" collapsed="false">
      <c r="A19" s="118" t="n">
        <v>16</v>
      </c>
      <c r="B19" s="119" t="n">
        <v>0.258</v>
      </c>
      <c r="C19" s="119" t="n">
        <v>0.274</v>
      </c>
      <c r="D19" s="119" t="n">
        <v>0.295</v>
      </c>
      <c r="E19" s="119" t="n">
        <v>0.328</v>
      </c>
      <c r="F19" s="119" t="n">
        <v>0.392</v>
      </c>
    </row>
    <row r="20" customFormat="false" ht="14.65" hidden="false" customHeight="false" outlineLevel="0" collapsed="false">
      <c r="A20" s="116" t="n">
        <v>17</v>
      </c>
      <c r="B20" s="117" t="n">
        <v>0.25</v>
      </c>
      <c r="C20" s="117" t="n">
        <v>0.266</v>
      </c>
      <c r="D20" s="117" t="n">
        <v>0.286</v>
      </c>
      <c r="E20" s="117" t="n">
        <v>0.318</v>
      </c>
      <c r="F20" s="117" t="n">
        <v>0.381</v>
      </c>
    </row>
    <row r="21" customFormat="false" ht="14.65" hidden="false" customHeight="false" outlineLevel="0" collapsed="false">
      <c r="A21" s="118" t="n">
        <v>18</v>
      </c>
      <c r="B21" s="119" t="n">
        <v>0.244</v>
      </c>
      <c r="C21" s="119" t="n">
        <v>0.259</v>
      </c>
      <c r="D21" s="119" t="n">
        <v>0.278</v>
      </c>
      <c r="E21" s="119" t="n">
        <v>0.309</v>
      </c>
      <c r="F21" s="119" t="n">
        <v>0.371</v>
      </c>
    </row>
    <row r="22" customFormat="false" ht="14.65" hidden="false" customHeight="false" outlineLevel="0" collapsed="false">
      <c r="A22" s="116" t="n">
        <v>19</v>
      </c>
      <c r="B22" s="117" t="n">
        <v>0.237</v>
      </c>
      <c r="C22" s="117" t="n">
        <v>0.252</v>
      </c>
      <c r="D22" s="117" t="n">
        <v>0.272</v>
      </c>
      <c r="E22" s="117" t="n">
        <v>0.301</v>
      </c>
      <c r="F22" s="117" t="n">
        <v>0.363</v>
      </c>
    </row>
    <row r="23" customFormat="false" ht="14.65" hidden="false" customHeight="false" outlineLevel="0" collapsed="false">
      <c r="A23" s="118" t="n">
        <v>20</v>
      </c>
      <c r="B23" s="119" t="n">
        <v>0.231</v>
      </c>
      <c r="C23" s="119" t="n">
        <v>0.246</v>
      </c>
      <c r="D23" s="119" t="n">
        <v>0.264</v>
      </c>
      <c r="E23" s="119" t="n">
        <v>0.294</v>
      </c>
      <c r="F23" s="119" t="n">
        <v>0.356</v>
      </c>
    </row>
    <row r="24" customFormat="false" ht="14.65" hidden="false" customHeight="false" outlineLevel="0" collapsed="false">
      <c r="A24" s="116" t="n">
        <v>25</v>
      </c>
      <c r="B24" s="117" t="n">
        <v>0.21</v>
      </c>
      <c r="C24" s="117" t="n">
        <v>0.22</v>
      </c>
      <c r="D24" s="117" t="n">
        <v>0.24</v>
      </c>
      <c r="E24" s="117" t="n">
        <v>0.27</v>
      </c>
      <c r="F24" s="117" t="n">
        <v>0.32</v>
      </c>
    </row>
    <row r="25" customFormat="false" ht="14.65" hidden="false" customHeight="false" outlineLevel="0" collapsed="false">
      <c r="A25" s="118" t="n">
        <v>30</v>
      </c>
      <c r="B25" s="119" t="n">
        <v>0.19</v>
      </c>
      <c r="C25" s="119" t="n">
        <v>0.2</v>
      </c>
      <c r="D25" s="119" t="n">
        <v>0.22</v>
      </c>
      <c r="E25" s="119" t="n">
        <v>0.24</v>
      </c>
      <c r="F25" s="119" t="n">
        <v>0.29</v>
      </c>
    </row>
    <row r="26" customFormat="false" ht="14.65" hidden="false" customHeight="false" outlineLevel="0" collapsed="false">
      <c r="A26" s="116" t="n">
        <v>35</v>
      </c>
      <c r="B26" s="117" t="n">
        <v>0.18</v>
      </c>
      <c r="C26" s="117" t="n">
        <v>0.19</v>
      </c>
      <c r="D26" s="117" t="n">
        <v>0.21</v>
      </c>
      <c r="E26" s="117" t="n">
        <v>0.23</v>
      </c>
      <c r="F26" s="117" t="n">
        <v>0.27</v>
      </c>
    </row>
    <row r="27" customFormat="false" ht="14.65" hidden="false" customHeight="true" outlineLevel="0" collapsed="false">
      <c r="A27" s="113" t="s">
        <v>146</v>
      </c>
      <c r="B27" s="120"/>
      <c r="C27" s="121"/>
      <c r="D27" s="121"/>
      <c r="E27" s="121"/>
      <c r="F27" s="121"/>
    </row>
    <row r="28" customFormat="false" ht="14.65" hidden="false" customHeight="false" outlineLevel="0" collapsed="false">
      <c r="A28" s="113"/>
      <c r="B28" s="120"/>
      <c r="C28" s="121"/>
      <c r="D28" s="121"/>
      <c r="E28" s="121"/>
      <c r="F28" s="121"/>
    </row>
    <row r="29" customFormat="false" ht="14.65" hidden="false" customHeight="false" outlineLevel="0" collapsed="false">
      <c r="A29" s="113"/>
      <c r="B29" s="120" t="s">
        <v>147</v>
      </c>
      <c r="C29" s="122"/>
      <c r="D29" s="122"/>
      <c r="E29" s="122"/>
      <c r="F29" s="122"/>
    </row>
  </sheetData>
  <mergeCells count="5">
    <mergeCell ref="A1:F1"/>
    <mergeCell ref="A2:A3"/>
    <mergeCell ref="B2:F2"/>
    <mergeCell ref="A27:A29"/>
    <mergeCell ref="B27:B2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66FF66"/>
    <pageSetUpPr fitToPage="false"/>
  </sheetPr>
  <dimension ref="A1:J1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RowHeight="14.65"/>
  <cols>
    <col collapsed="false" hidden="false" max="1" min="1" style="0" width="15"/>
    <col collapsed="false" hidden="false" max="5" min="3" style="0" width="10.2755102040816"/>
    <col collapsed="false" hidden="false" max="6" min="6" style="0" width="6.45408163265306"/>
    <col collapsed="false" hidden="false" max="7" min="7" style="0" width="6.76020408163265"/>
    <col collapsed="false" hidden="false" max="8" min="8" style="0" width="11.9897959183673"/>
    <col collapsed="false" hidden="false" max="9" min="9" style="0" width="9.36734693877551"/>
    <col collapsed="false" hidden="false" max="1025" min="10" style="0" width="11.5204081632653"/>
  </cols>
  <sheetData>
    <row r="1" customFormat="false" ht="14.9" hidden="false" customHeight="false" outlineLevel="0" collapsed="false">
      <c r="A1" s="93" t="s">
        <v>84</v>
      </c>
      <c r="B1" s="93"/>
      <c r="C1" s="93"/>
      <c r="D1" s="93"/>
      <c r="E1" s="93"/>
      <c r="F1" s="93"/>
    </row>
    <row r="2" customFormat="false" ht="14.6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H2" s="10" t="s">
        <v>111</v>
      </c>
      <c r="I2" s="10" t="s">
        <v>112</v>
      </c>
    </row>
    <row r="3" customFormat="false" ht="14.65" hidden="false" customHeight="false" outlineLevel="0" collapsed="false">
      <c r="A3" s="8" t="s">
        <v>12</v>
      </c>
      <c r="B3" s="123" t="n">
        <v>10</v>
      </c>
      <c r="C3" s="123" t="n">
        <v>7</v>
      </c>
      <c r="D3" s="123" t="n">
        <v>9</v>
      </c>
      <c r="E3" s="123" t="n">
        <v>13</v>
      </c>
      <c r="F3" s="24" t="n">
        <f aca="false">SUM(B3:E3)</f>
        <v>39</v>
      </c>
      <c r="H3" s="124" t="n">
        <f aca="false">AVERAGE(B3:E3)</f>
        <v>9.75</v>
      </c>
      <c r="I3" s="125" t="n">
        <f aca="false">_xlfn.VAR.P(B3:E3)</f>
        <v>4.6875</v>
      </c>
    </row>
    <row r="4" customFormat="false" ht="14.65" hidden="false" customHeight="false" outlineLevel="0" collapsed="false">
      <c r="A4" s="8" t="s">
        <v>13</v>
      </c>
      <c r="B4" s="123" t="n">
        <v>9</v>
      </c>
      <c r="C4" s="123" t="n">
        <v>4</v>
      </c>
      <c r="D4" s="123" t="n">
        <v>13</v>
      </c>
      <c r="E4" s="123" t="n">
        <v>16</v>
      </c>
      <c r="F4" s="24" t="n">
        <f aca="false">SUM(B4:E4)</f>
        <v>42</v>
      </c>
      <c r="H4" s="124" t="n">
        <f aca="false">AVERAGE(B4:E4)</f>
        <v>10.5</v>
      </c>
      <c r="I4" s="125" t="n">
        <f aca="false">_xlfn.VAR.P(B4:E4)</f>
        <v>20.25</v>
      </c>
    </row>
    <row r="5" customFormat="false" ht="14.65" hidden="false" customHeight="false" outlineLevel="0" collapsed="false">
      <c r="A5" s="8" t="s">
        <v>14</v>
      </c>
      <c r="B5" s="123" t="n">
        <v>2</v>
      </c>
      <c r="C5" s="123" t="n">
        <v>12</v>
      </c>
      <c r="D5" s="123" t="n">
        <v>4</v>
      </c>
      <c r="E5" s="123" t="n">
        <v>5</v>
      </c>
      <c r="F5" s="24" t="n">
        <f aca="false">SUM(B5:E5)</f>
        <v>23</v>
      </c>
      <c r="H5" s="124" t="n">
        <f aca="false">AVERAGE(B5:E5)</f>
        <v>5.75</v>
      </c>
      <c r="I5" s="125" t="n">
        <f aca="false">_xlfn.VAR.P(B5:E5)</f>
        <v>14.1875</v>
      </c>
    </row>
    <row r="6" customFormat="false" ht="14.65" hidden="false" customHeight="false" outlineLevel="0" collapsed="false">
      <c r="A6" s="8" t="s">
        <v>11</v>
      </c>
      <c r="B6" s="24" t="n">
        <f aca="false">SUM(B3:B5)</f>
        <v>21</v>
      </c>
      <c r="C6" s="24" t="n">
        <f aca="false">SUM(C3:C5)</f>
        <v>23</v>
      </c>
      <c r="D6" s="24" t="n">
        <f aca="false">SUM(D3:D5)</f>
        <v>26</v>
      </c>
      <c r="E6" s="24" t="n">
        <f aca="false">SUM(E3:E5)</f>
        <v>34</v>
      </c>
      <c r="F6" s="24" t="n">
        <f aca="false">SUM(B6:E6)</f>
        <v>104</v>
      </c>
    </row>
    <row r="8" customFormat="false" ht="14.65" hidden="false" customHeight="false" outlineLevel="0" collapsed="false">
      <c r="A8" s="24" t="s">
        <v>111</v>
      </c>
      <c r="B8" s="124" t="n">
        <f aca="false">AVERAGE(B3:B5)</f>
        <v>7</v>
      </c>
      <c r="C8" s="124" t="n">
        <f aca="false">AVERAGE(C3:C5)</f>
        <v>7.66666666666667</v>
      </c>
      <c r="D8" s="124" t="n">
        <f aca="false">AVERAGE(D3:D5)</f>
        <v>8.66666666666667</v>
      </c>
      <c r="E8" s="124" t="n">
        <f aca="false">AVERAGE(E3:E5)</f>
        <v>11.3333333333333</v>
      </c>
      <c r="F8" s="126"/>
      <c r="G8" s="127" t="n">
        <f aca="false">AVERAGE(B3:E5)</f>
        <v>8.66666666666667</v>
      </c>
    </row>
    <row r="9" customFormat="false" ht="14.65" hidden="false" customHeight="false" outlineLevel="0" collapsed="false">
      <c r="A9" s="24" t="s">
        <v>112</v>
      </c>
      <c r="B9" s="128" t="n">
        <f aca="false">_xlfn.VAR.P(B3:B5)</f>
        <v>12.6666666666667</v>
      </c>
      <c r="C9" s="128" t="n">
        <f aca="false">_xlfn.VAR.P(C3:C5)</f>
        <v>10.8888888888889</v>
      </c>
      <c r="D9" s="128" t="n">
        <f aca="false">_xlfn.VAR.P(D3:D5)</f>
        <v>13.5555555555556</v>
      </c>
      <c r="E9" s="128" t="n">
        <f aca="false">_xlfn.VAR.P(E3:E5)</f>
        <v>21.5555555555556</v>
      </c>
      <c r="F9" s="126"/>
      <c r="G9" s="129" t="n">
        <f aca="false">_xlfn.VAR.P(B3:E5)</f>
        <v>17.3888888888889</v>
      </c>
    </row>
    <row r="10" customFormat="false" ht="14.65" hidden="false" customHeight="false" outlineLevel="0" collapsed="false">
      <c r="A10" s="24" t="s">
        <v>148</v>
      </c>
      <c r="B10" s="10" t="n">
        <f aca="false">COUNT(B3:B5)</f>
        <v>3</v>
      </c>
      <c r="C10" s="10" t="n">
        <f aca="false">COUNT(C3:C5)</f>
        <v>3</v>
      </c>
      <c r="D10" s="10" t="n">
        <f aca="false">COUNT(D3:D5)</f>
        <v>3</v>
      </c>
      <c r="E10" s="10" t="n">
        <f aca="false">COUNT(E3:E5)</f>
        <v>3</v>
      </c>
      <c r="G10" s="123" t="n">
        <f aca="false">COUNT(B3:E5)</f>
        <v>12</v>
      </c>
    </row>
    <row r="11" customFormat="false" ht="14.65" hidden="false" customHeight="false" outlineLevel="0" collapsed="false">
      <c r="A11" s="24" t="s">
        <v>149</v>
      </c>
      <c r="B11" s="10" t="n">
        <f aca="false">SUMSQ(B3:B5)</f>
        <v>185</v>
      </c>
      <c r="C11" s="10" t="n">
        <f aca="false">SUMSQ(C3:C5)</f>
        <v>209</v>
      </c>
      <c r="D11" s="10" t="n">
        <f aca="false">SUMSQ(D3:D5)</f>
        <v>266</v>
      </c>
      <c r="E11" s="10" t="n">
        <f aca="false">SUMSQ(E3:E5)</f>
        <v>450</v>
      </c>
      <c r="G11" s="123" t="n">
        <f aca="false">SUMSQ(B3:E5)</f>
        <v>1110</v>
      </c>
    </row>
    <row r="13" customFormat="false" ht="14.65" hidden="false" customHeight="false" outlineLevel="0" collapsed="false">
      <c r="H13" s="130" t="s">
        <v>114</v>
      </c>
      <c r="I13" s="124" t="n">
        <f aca="false">_xlfn.VAR.P(H3:H5)</f>
        <v>4.34722222222222</v>
      </c>
      <c r="J13" s="126"/>
    </row>
    <row r="14" customFormat="false" ht="14.65" hidden="false" customHeight="false" outlineLevel="0" collapsed="false">
      <c r="B14" s="130" t="s">
        <v>114</v>
      </c>
      <c r="C14" s="124" t="n">
        <f aca="false">_xlfn.VAR.P(B8:E8)</f>
        <v>2.72222222222222</v>
      </c>
      <c r="D14" s="126"/>
      <c r="I14" s="126"/>
      <c r="J14" s="131" t="n">
        <f aca="false">I13+I15</f>
        <v>17.3888888888889</v>
      </c>
    </row>
    <row r="15" customFormat="false" ht="14.65" hidden="false" customHeight="false" outlineLevel="0" collapsed="false">
      <c r="C15" s="126"/>
      <c r="D15" s="131" t="n">
        <f aca="false">C14+C16</f>
        <v>17.3888888888889</v>
      </c>
      <c r="H15" s="132" t="s">
        <v>115</v>
      </c>
      <c r="I15" s="128" t="n">
        <f aca="false">AVERAGE(I3:I5)</f>
        <v>13.0416666666667</v>
      </c>
      <c r="J15" s="126"/>
    </row>
    <row r="16" customFormat="false" ht="14.65" hidden="false" customHeight="false" outlineLevel="0" collapsed="false">
      <c r="B16" s="132" t="s">
        <v>115</v>
      </c>
      <c r="C16" s="128" t="n">
        <f aca="false">AVERAGE(B9:E9)</f>
        <v>14.6666666666667</v>
      </c>
      <c r="D16" s="126"/>
    </row>
    <row r="17" customFormat="false" ht="14.65" hidden="false" customHeight="false" outlineLevel="0" collapsed="false">
      <c r="H17" s="10" t="s">
        <v>116</v>
      </c>
      <c r="I17" s="16" t="n">
        <f aca="false">I13/J14</f>
        <v>0.25</v>
      </c>
    </row>
    <row r="18" customFormat="false" ht="14.65" hidden="false" customHeight="false" outlineLevel="0" collapsed="false">
      <c r="B18" s="10" t="s">
        <v>116</v>
      </c>
      <c r="C18" s="16" t="n">
        <f aca="false">C14/D15</f>
        <v>0.156549520766773</v>
      </c>
      <c r="H18" s="133"/>
    </row>
  </sheetData>
  <mergeCells count="1">
    <mergeCell ref="A1:F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CC9900"/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8" activeCellId="0" sqref="L18"/>
    </sheetView>
  </sheetViews>
  <sheetFormatPr defaultRowHeight="12.8"/>
  <cols>
    <col collapsed="false" hidden="false" max="1025" min="1" style="0" width="11.5204081632653"/>
  </cols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E9:K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5" activeCellId="0" sqref="M15"/>
    </sheetView>
  </sheetViews>
  <sheetFormatPr defaultRowHeight="12.8"/>
  <cols>
    <col collapsed="false" hidden="false" max="1025" min="1" style="0" width="11.5204081632653"/>
  </cols>
  <sheetData>
    <row r="9" customFormat="false" ht="12.8" hidden="false" customHeight="false" outlineLevel="0" collapsed="false">
      <c r="K9" s="0" t="s">
        <v>150</v>
      </c>
    </row>
    <row r="18" customFormat="false" ht="14.65" hidden="false" customHeight="false" outlineLevel="0" collapsed="false">
      <c r="E18" s="134" t="s">
        <v>133</v>
      </c>
      <c r="F18" s="135" t="s">
        <v>48</v>
      </c>
      <c r="G18" s="135" t="s">
        <v>49</v>
      </c>
    </row>
    <row r="19" customFormat="false" ht="14.65" hidden="false" customHeight="false" outlineLevel="0" collapsed="false">
      <c r="E19" s="16" t="n">
        <v>0.1</v>
      </c>
      <c r="F19" s="136" t="n">
        <f aca="false">CHIINV(E19,1)</f>
        <v>2.70554345409541</v>
      </c>
      <c r="G19" s="137" t="str">
        <f aca="false">IF(1.5058&gt;F19,"H1","H0")</f>
        <v>H0</v>
      </c>
    </row>
    <row r="20" customFormat="false" ht="14.65" hidden="false" customHeight="false" outlineLevel="0" collapsed="false">
      <c r="E20" s="16" t="n">
        <v>0.05</v>
      </c>
      <c r="F20" s="136" t="n">
        <f aca="false">CHIINV(E20,1)</f>
        <v>3.84145882069413</v>
      </c>
      <c r="G20" s="137" t="str">
        <f aca="false">IF(1.5058&gt;F20,"H1","H0")</f>
        <v>H0</v>
      </c>
    </row>
    <row r="21" customFormat="false" ht="14.65" hidden="false" customHeight="false" outlineLevel="0" collapsed="false">
      <c r="E21" s="16" t="n">
        <v>0.01</v>
      </c>
      <c r="F21" s="136" t="n">
        <f aca="false">CHIINV(E21,1)</f>
        <v>6.63489660102121</v>
      </c>
      <c r="G21" s="137" t="str">
        <f aca="false">IF(1.5058&gt;F21,"H1","H0")</f>
        <v>H0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FF99FF"/>
    <pageSetUpPr fitToPage="false"/>
  </sheetPr>
  <dimension ref="A1:J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5" activeCellId="0" sqref="N15"/>
    </sheetView>
  </sheetViews>
  <sheetFormatPr defaultRowHeight="12.8"/>
  <cols>
    <col collapsed="false" hidden="false" max="1" min="1" style="0" width="14.0918367346939"/>
    <col collapsed="false" hidden="false" max="2" min="2" style="0" width="10"/>
    <col collapsed="false" hidden="false" max="4" min="3" style="0" width="11.5204081632653"/>
    <col collapsed="false" hidden="false" max="5" min="5" style="0" width="4.86734693877551"/>
    <col collapsed="false" hidden="false" max="6" min="6" style="0" width="14.0918367346939"/>
    <col collapsed="false" hidden="false" max="1025" min="7" style="0" width="11.5204081632653"/>
  </cols>
  <sheetData>
    <row r="1" customFormat="false" ht="19.35" hidden="false" customHeight="false" outlineLevel="0" collapsed="false">
      <c r="A1" s="138" t="s">
        <v>151</v>
      </c>
      <c r="B1" s="138"/>
      <c r="C1" s="138"/>
      <c r="D1" s="138"/>
      <c r="E1" s="138"/>
      <c r="F1" s="138"/>
      <c r="G1" s="138"/>
      <c r="H1" s="138"/>
      <c r="I1" s="138"/>
      <c r="J1" s="138"/>
    </row>
    <row r="2" customFormat="false" ht="14.65" hidden="false" customHeight="false" outlineLevel="0" collapsed="false"/>
    <row r="3" customFormat="false" ht="14.65" hidden="false" customHeight="false" outlineLevel="0" collapsed="false"/>
    <row r="4" customFormat="false" ht="14.65" hidden="false" customHeight="false" outlineLevel="0" collapsed="false"/>
    <row r="10" customFormat="false" ht="14.65" hidden="false" customHeight="false" outlineLevel="0" collapsed="false">
      <c r="A10" s="96" t="s">
        <v>87</v>
      </c>
      <c r="B10" s="8" t="s">
        <v>152</v>
      </c>
      <c r="C10" s="8" t="s">
        <v>153</v>
      </c>
      <c r="D10" s="8" t="s">
        <v>11</v>
      </c>
      <c r="F10" s="96" t="s">
        <v>154</v>
      </c>
      <c r="G10" s="8" t="s">
        <v>152</v>
      </c>
      <c r="H10" s="8" t="s">
        <v>153</v>
      </c>
      <c r="I10" s="8" t="s">
        <v>11</v>
      </c>
    </row>
    <row r="11" customFormat="false" ht="14.65" hidden="false" customHeight="false" outlineLevel="0" collapsed="false">
      <c r="A11" s="8" t="s">
        <v>99</v>
      </c>
      <c r="B11" s="10" t="n">
        <v>6</v>
      </c>
      <c r="C11" s="10" t="n">
        <v>11</v>
      </c>
      <c r="D11" s="24" t="n">
        <f aca="false">SUM(B11:C11)</f>
        <v>17</v>
      </c>
      <c r="F11" s="8" t="s">
        <v>99</v>
      </c>
      <c r="G11" s="139" t="n">
        <f aca="false">$D11*B$13/$D$13</f>
        <v>8.05263157894737</v>
      </c>
      <c r="H11" s="139" t="n">
        <f aca="false">$D11*C$13/$D$13</f>
        <v>8.94736842105263</v>
      </c>
      <c r="I11" s="24" t="n">
        <f aca="false">SUM(G11:H11)</f>
        <v>17</v>
      </c>
    </row>
    <row r="12" customFormat="false" ht="14.65" hidden="false" customHeight="false" outlineLevel="0" collapsed="false">
      <c r="A12" s="8" t="s">
        <v>100</v>
      </c>
      <c r="B12" s="10" t="n">
        <v>12</v>
      </c>
      <c r="C12" s="10" t="n">
        <v>9</v>
      </c>
      <c r="D12" s="24" t="n">
        <f aca="false">SUM(B12:C12)</f>
        <v>21</v>
      </c>
      <c r="F12" s="8" t="s">
        <v>100</v>
      </c>
      <c r="G12" s="139" t="n">
        <f aca="false">$D12*B$13/$D$13</f>
        <v>9.94736842105263</v>
      </c>
      <c r="H12" s="139" t="n">
        <f aca="false">$D12*C$13/$D$13</f>
        <v>11.0526315789474</v>
      </c>
      <c r="I12" s="24" t="n">
        <f aca="false">SUM(G12:H12)</f>
        <v>21</v>
      </c>
    </row>
    <row r="13" customFormat="false" ht="14.65" hidden="false" customHeight="false" outlineLevel="0" collapsed="false">
      <c r="A13" s="8" t="s">
        <v>11</v>
      </c>
      <c r="B13" s="24" t="n">
        <f aca="false">SUM(B11:B12)</f>
        <v>18</v>
      </c>
      <c r="C13" s="24" t="n">
        <f aca="false">SUM(C11:C12)</f>
        <v>20</v>
      </c>
      <c r="D13" s="24" t="n">
        <f aca="false">SUM(B13:C13)</f>
        <v>38</v>
      </c>
      <c r="F13" s="8" t="s">
        <v>11</v>
      </c>
      <c r="G13" s="24" t="n">
        <f aca="false">SUM(G11:G12)</f>
        <v>18</v>
      </c>
      <c r="H13" s="24" t="n">
        <f aca="false">SUM(H11:H12)</f>
        <v>20</v>
      </c>
      <c r="I13" s="24" t="n">
        <f aca="false">SUM(G13:H13)</f>
        <v>38</v>
      </c>
    </row>
    <row r="14" customFormat="false" ht="14.65" hidden="false" customHeight="false" outlineLevel="0" collapsed="false">
      <c r="F14" s="140" t="s">
        <v>155</v>
      </c>
    </row>
    <row r="19" customFormat="false" ht="14.65" hidden="false" customHeight="false" outlineLevel="0" collapsed="false"/>
    <row r="20" customFormat="false" ht="14.65" hidden="false" customHeight="false" outlineLevel="0" collapsed="false">
      <c r="A20" s="96" t="s">
        <v>156</v>
      </c>
      <c r="B20" s="8" t="s">
        <v>152</v>
      </c>
      <c r="C20" s="8" t="s">
        <v>153</v>
      </c>
      <c r="D20" s="8" t="s">
        <v>11</v>
      </c>
      <c r="F20" s="0" t="s">
        <v>157</v>
      </c>
      <c r="G20" s="64" t="n">
        <v>2</v>
      </c>
    </row>
    <row r="21" customFormat="false" ht="14.65" hidden="false" customHeight="false" outlineLevel="0" collapsed="false">
      <c r="A21" s="8" t="s">
        <v>99</v>
      </c>
      <c r="B21" s="139" t="n">
        <f aca="false">B11-G11</f>
        <v>-2.05263157894737</v>
      </c>
      <c r="C21" s="139" t="n">
        <f aca="false">C11-H11</f>
        <v>2.05263157894737</v>
      </c>
      <c r="D21" s="24" t="n">
        <f aca="false">SUM(B21:C21)</f>
        <v>0</v>
      </c>
    </row>
    <row r="22" customFormat="false" ht="14.65" hidden="false" customHeight="false" outlineLevel="0" collapsed="false">
      <c r="A22" s="8" t="s">
        <v>100</v>
      </c>
      <c r="B22" s="139" t="n">
        <f aca="false">B12-G12</f>
        <v>2.05263157894737</v>
      </c>
      <c r="C22" s="139" t="n">
        <f aca="false">C12-H12</f>
        <v>-2.05263157894737</v>
      </c>
      <c r="D22" s="24" t="n">
        <f aca="false">SUM(B22:C22)</f>
        <v>0</v>
      </c>
      <c r="F22" s="141" t="s">
        <v>158</v>
      </c>
    </row>
    <row r="23" customFormat="false" ht="14.65" hidden="false" customHeight="false" outlineLevel="0" collapsed="false">
      <c r="A23" s="8" t="s">
        <v>11</v>
      </c>
      <c r="B23" s="24" t="n">
        <f aca="false">SUM(B21:B22)</f>
        <v>0</v>
      </c>
      <c r="C23" s="24" t="n">
        <f aca="false">SUM(C21:C22)</f>
        <v>0</v>
      </c>
      <c r="D23" s="24" t="n">
        <f aca="false">SUM(B23:C23)</f>
        <v>0</v>
      </c>
    </row>
    <row r="24" customFormat="false" ht="14.65" hidden="false" customHeight="false" outlineLevel="0" collapsed="false">
      <c r="G24" s="0" t="s">
        <v>159</v>
      </c>
      <c r="I24" s="0" t="s">
        <v>56</v>
      </c>
      <c r="J24" s="142" t="n">
        <f aca="false">49/SQRT(I13)</f>
        <v>7.94884963540737</v>
      </c>
    </row>
    <row r="27" customFormat="false" ht="17" hidden="false" customHeight="false" outlineLevel="0" collapsed="false">
      <c r="A27" s="28" t="s">
        <v>160</v>
      </c>
    </row>
    <row r="28" customFormat="false" ht="17" hidden="false" customHeight="false" outlineLevel="0" collapsed="false">
      <c r="A28" s="28" t="s">
        <v>161</v>
      </c>
    </row>
    <row r="29" customFormat="false" ht="17" hidden="false" customHeight="false" outlineLevel="0" collapsed="false">
      <c r="A29" s="28" t="s">
        <v>162</v>
      </c>
    </row>
    <row r="30" customFormat="false" ht="14.65" hidden="false" customHeight="false" outlineLevel="0" collapsed="false"/>
    <row r="31" customFormat="false" ht="14.65" hidden="false" customHeight="false" outlineLevel="0" collapsed="false"/>
    <row r="32" customFormat="false" ht="14.65" hidden="false" customHeight="false" outlineLevel="0" collapsed="false"/>
    <row r="33" customFormat="false" ht="14.65" hidden="false" customHeight="false" outlineLevel="0" collapsed="false"/>
    <row r="35" customFormat="false" ht="14.65" hidden="false" customHeight="false" outlineLevel="0" collapsed="false"/>
  </sheetData>
  <mergeCells count="1">
    <mergeCell ref="A1:J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AECF00"/>
    <pageSetUpPr fitToPage="false"/>
  </sheetPr>
  <dimension ref="A1:F2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RowHeight="12.8"/>
  <cols>
    <col collapsed="false" hidden="false" max="1025" min="1" style="0" width="11.5204081632653"/>
  </cols>
  <sheetData>
    <row r="1" customFormat="false" ht="19.35" hidden="false" customHeight="false" outlineLevel="0" collapsed="false">
      <c r="A1" s="7" t="s">
        <v>5</v>
      </c>
    </row>
    <row r="2" customFormat="false" ht="14.65" hidden="false" customHeight="false" outlineLevel="0" collapsed="false">
      <c r="A2" s="14" t="s">
        <v>19</v>
      </c>
      <c r="B2" s="14"/>
    </row>
    <row r="3" customFormat="false" ht="14.65" hidden="false" customHeight="false" outlineLevel="0" collapsed="false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customFormat="false" ht="14.65" hidden="false" customHeight="false" outlineLevel="0" collapsed="false">
      <c r="A4" s="8" t="s">
        <v>12</v>
      </c>
      <c r="B4" s="10" t="n">
        <v>10</v>
      </c>
      <c r="C4" s="10" t="n">
        <v>7</v>
      </c>
      <c r="D4" s="10" t="n">
        <v>9</v>
      </c>
      <c r="E4" s="10" t="n">
        <v>13</v>
      </c>
      <c r="F4" s="24" t="n">
        <f aca="false">SUM(B4:E4)</f>
        <v>39</v>
      </c>
    </row>
    <row r="5" customFormat="false" ht="14.65" hidden="false" customHeight="false" outlineLevel="0" collapsed="false">
      <c r="A5" s="8" t="s">
        <v>13</v>
      </c>
      <c r="B5" s="10" t="n">
        <v>9</v>
      </c>
      <c r="C5" s="10" t="n">
        <v>4</v>
      </c>
      <c r="D5" s="10" t="n">
        <v>13</v>
      </c>
      <c r="E5" s="10" t="n">
        <v>16</v>
      </c>
      <c r="F5" s="24" t="n">
        <f aca="false">SUM(B5:E5)</f>
        <v>42</v>
      </c>
    </row>
    <row r="6" customFormat="false" ht="14.65" hidden="false" customHeight="false" outlineLevel="0" collapsed="false">
      <c r="A6" s="8" t="s">
        <v>14</v>
      </c>
      <c r="B6" s="10" t="n">
        <v>2</v>
      </c>
      <c r="C6" s="10" t="n">
        <v>12</v>
      </c>
      <c r="D6" s="10" t="n">
        <v>4</v>
      </c>
      <c r="E6" s="10" t="n">
        <v>9</v>
      </c>
      <c r="F6" s="24" t="n">
        <f aca="false">SUM(B6:E6)</f>
        <v>27</v>
      </c>
    </row>
    <row r="7" customFormat="false" ht="14.65" hidden="false" customHeight="false" outlineLevel="0" collapsed="false">
      <c r="A7" s="8" t="s">
        <v>11</v>
      </c>
      <c r="B7" s="24" t="n">
        <f aca="false">SUM(B4:B6)</f>
        <v>21</v>
      </c>
      <c r="C7" s="24" t="n">
        <f aca="false">SUM(C4:C6)</f>
        <v>23</v>
      </c>
      <c r="D7" s="24" t="n">
        <f aca="false">SUM(D4:D6)</f>
        <v>26</v>
      </c>
      <c r="E7" s="24" t="n">
        <f aca="false">SUM(E4:E6)</f>
        <v>38</v>
      </c>
      <c r="F7" s="24" t="n">
        <f aca="false">SUM(B7:E7)</f>
        <v>108</v>
      </c>
    </row>
    <row r="9" customFormat="false" ht="14.65" hidden="false" customHeight="false" outlineLevel="0" collapsed="false">
      <c r="A9" s="25" t="s">
        <v>25</v>
      </c>
    </row>
    <row r="10" customFormat="false" ht="14.65" hidden="false" customHeight="false" outlineLevel="0" collapsed="false">
      <c r="A10" s="14" t="s">
        <v>26</v>
      </c>
      <c r="B10" s="14"/>
    </row>
    <row r="11" customFormat="false" ht="14.65" hidden="false" customHeight="false" outlineLevel="0" collapsed="false">
      <c r="A11" s="8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</row>
    <row r="12" customFormat="false" ht="14.65" hidden="false" customHeight="false" outlineLevel="0" collapsed="false">
      <c r="A12" s="8" t="s">
        <v>12</v>
      </c>
      <c r="B12" s="26" t="n">
        <f aca="false">B$7*$F4/$F$7</f>
        <v>7.58333333333333</v>
      </c>
      <c r="C12" s="27" t="n">
        <f aca="false">C$7*$F4/$F$7</f>
        <v>8.30555555555556</v>
      </c>
      <c r="D12" s="27" t="n">
        <f aca="false">D$7*$F4/$F$7</f>
        <v>9.38888888888889</v>
      </c>
      <c r="E12" s="27" t="n">
        <f aca="false">E$7*$F4/$F$7</f>
        <v>13.7222222222222</v>
      </c>
      <c r="F12" s="24" t="n">
        <f aca="false">SUM(B12:E12)</f>
        <v>39</v>
      </c>
    </row>
    <row r="13" customFormat="false" ht="14.65" hidden="false" customHeight="false" outlineLevel="0" collapsed="false">
      <c r="A13" s="8" t="s">
        <v>13</v>
      </c>
      <c r="B13" s="27" t="n">
        <f aca="false">B$7*$F5/$F$7</f>
        <v>8.16666666666667</v>
      </c>
      <c r="C13" s="27" t="n">
        <f aca="false">C$7*$F5/$F$7</f>
        <v>8.94444444444444</v>
      </c>
      <c r="D13" s="27" t="n">
        <f aca="false">D$7*$F5/$F$7</f>
        <v>10.1111111111111</v>
      </c>
      <c r="E13" s="26" t="n">
        <f aca="false">E$7*$F5/$F$7</f>
        <v>14.7777777777778</v>
      </c>
      <c r="F13" s="24" t="n">
        <f aca="false">SUM(B13:E13)</f>
        <v>42</v>
      </c>
    </row>
    <row r="14" customFormat="false" ht="14.65" hidden="false" customHeight="false" outlineLevel="0" collapsed="false">
      <c r="A14" s="8" t="s">
        <v>14</v>
      </c>
      <c r="B14" s="27" t="n">
        <f aca="false">B$7*$F6/$F$7</f>
        <v>5.25</v>
      </c>
      <c r="C14" s="27" t="n">
        <f aca="false">C$7*$F6/$F$7</f>
        <v>5.75</v>
      </c>
      <c r="D14" s="26" t="n">
        <f aca="false">D$7*$F6/$F$7</f>
        <v>6.5</v>
      </c>
      <c r="E14" s="27" t="n">
        <f aca="false">E$7*$F6/$F$7</f>
        <v>9.5</v>
      </c>
      <c r="F14" s="24" t="n">
        <f aca="false">SUM(B14:E14)</f>
        <v>27</v>
      </c>
    </row>
    <row r="15" customFormat="false" ht="14.65" hidden="false" customHeight="false" outlineLevel="0" collapsed="false">
      <c r="A15" s="8" t="s">
        <v>11</v>
      </c>
      <c r="B15" s="24" t="n">
        <f aca="false">SUM(B12:B14)</f>
        <v>21</v>
      </c>
      <c r="C15" s="24" t="n">
        <f aca="false">SUM(C12:C14)</f>
        <v>23</v>
      </c>
      <c r="D15" s="24" t="n">
        <f aca="false">SUM(D12:D14)</f>
        <v>26</v>
      </c>
      <c r="E15" s="24" t="n">
        <f aca="false">SUM(E12:E14)</f>
        <v>38</v>
      </c>
      <c r="F15" s="24" t="n">
        <f aca="false">SUM(B15:E15)</f>
        <v>108</v>
      </c>
    </row>
    <row r="17" customFormat="false" ht="14.65" hidden="false" customHeight="false" outlineLevel="0" collapsed="false">
      <c r="A17" s="143" t="s">
        <v>163</v>
      </c>
    </row>
    <row r="18" customFormat="false" ht="14.65" hidden="false" customHeight="false" outlineLevel="0" collapsed="false">
      <c r="A18" s="8" t="s">
        <v>6</v>
      </c>
      <c r="B18" s="8" t="s">
        <v>7</v>
      </c>
      <c r="C18" s="8" t="s">
        <v>8</v>
      </c>
      <c r="D18" s="8" t="s">
        <v>9</v>
      </c>
      <c r="E18" s="8" t="s">
        <v>10</v>
      </c>
      <c r="F18" s="8" t="s">
        <v>11</v>
      </c>
    </row>
    <row r="19" customFormat="false" ht="14.65" hidden="false" customHeight="false" outlineLevel="0" collapsed="false">
      <c r="A19" s="8" t="s">
        <v>12</v>
      </c>
      <c r="B19" s="26" t="n">
        <f aca="false">B4-B12</f>
        <v>2.41666666666667</v>
      </c>
      <c r="C19" s="26" t="n">
        <f aca="false">C4-C12</f>
        <v>-1.30555555555556</v>
      </c>
      <c r="D19" s="26" t="n">
        <f aca="false">D4-D12</f>
        <v>-0.388888888888889</v>
      </c>
      <c r="E19" s="26" t="n">
        <f aca="false">E4-E12</f>
        <v>-0.722222222222221</v>
      </c>
      <c r="F19" s="26" t="n">
        <f aca="false">F4-F12</f>
        <v>0</v>
      </c>
    </row>
    <row r="20" customFormat="false" ht="14.65" hidden="false" customHeight="false" outlineLevel="0" collapsed="false">
      <c r="A20" s="8" t="s">
        <v>13</v>
      </c>
      <c r="B20" s="26" t="n">
        <f aca="false">B5-B13</f>
        <v>0.833333333333334</v>
      </c>
      <c r="C20" s="26" t="n">
        <f aca="false">C5-C13</f>
        <v>-4.94444444444444</v>
      </c>
      <c r="D20" s="26" t="n">
        <f aca="false">D5-D13</f>
        <v>2.88888888888889</v>
      </c>
      <c r="E20" s="26" t="n">
        <f aca="false">E5-E13</f>
        <v>1.22222222222222</v>
      </c>
      <c r="F20" s="26" t="n">
        <f aca="false">F5-F13</f>
        <v>0</v>
      </c>
    </row>
    <row r="21" customFormat="false" ht="14.65" hidden="false" customHeight="false" outlineLevel="0" collapsed="false">
      <c r="A21" s="8" t="s">
        <v>14</v>
      </c>
      <c r="B21" s="26" t="n">
        <f aca="false">B6-B14</f>
        <v>-3.25</v>
      </c>
      <c r="C21" s="26" t="n">
        <f aca="false">C6-C14</f>
        <v>6.25</v>
      </c>
      <c r="D21" s="26" t="n">
        <f aca="false">D6-D14</f>
        <v>-2.5</v>
      </c>
      <c r="E21" s="26" t="n">
        <f aca="false">E6-E14</f>
        <v>-0.5</v>
      </c>
      <c r="F21" s="26" t="n">
        <f aca="false">F6-F14</f>
        <v>0</v>
      </c>
    </row>
    <row r="22" customFormat="false" ht="14.65" hidden="false" customHeight="false" outlineLevel="0" collapsed="false">
      <c r="A22" s="8" t="s">
        <v>11</v>
      </c>
      <c r="B22" s="26" t="n">
        <f aca="false">B7-B15</f>
        <v>0</v>
      </c>
      <c r="C22" s="26" t="n">
        <f aca="false">C7-C15</f>
        <v>0</v>
      </c>
      <c r="D22" s="26" t="n">
        <f aca="false">D7-D15</f>
        <v>0</v>
      </c>
      <c r="E22" s="26" t="n">
        <f aca="false">E7-E15</f>
        <v>0</v>
      </c>
      <c r="F22" s="26" t="n">
        <f aca="false">F7-F15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CCC"/>
    <pageSetUpPr fitToPage="false"/>
  </sheetPr>
  <dimension ref="A1:F3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RowHeight="12.8"/>
  <cols>
    <col collapsed="false" hidden="false" max="1" min="1" style="0" width="14.3826530612245"/>
    <col collapsed="false" hidden="false" max="1025" min="2" style="0" width="11.5204081632653"/>
  </cols>
  <sheetData>
    <row r="1" customFormat="false" ht="17.35" hidden="false" customHeight="false" outlineLevel="0" collapsed="false">
      <c r="A1" s="7" t="s">
        <v>5</v>
      </c>
    </row>
    <row r="3" customFormat="false" ht="12.8" hidden="false" customHeight="false" outlineLevel="0" collapsed="false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customFormat="false" ht="12.8" hidden="false" customHeight="false" outlineLevel="0" collapsed="false">
      <c r="A4" s="8" t="s">
        <v>12</v>
      </c>
      <c r="B4" s="9" t="n">
        <v>10</v>
      </c>
      <c r="C4" s="10" t="n">
        <v>7</v>
      </c>
      <c r="D4" s="10" t="n">
        <v>9</v>
      </c>
      <c r="E4" s="10" t="n">
        <v>13</v>
      </c>
      <c r="F4" s="11" t="n">
        <f aca="false">SUM(B4:E4)</f>
        <v>39</v>
      </c>
    </row>
    <row r="5" customFormat="false" ht="12.8" hidden="false" customHeight="false" outlineLevel="0" collapsed="false">
      <c r="A5" s="8" t="s">
        <v>13</v>
      </c>
      <c r="B5" s="10" t="n">
        <v>9</v>
      </c>
      <c r="C5" s="10" t="n">
        <v>4</v>
      </c>
      <c r="D5" s="10" t="n">
        <v>13</v>
      </c>
      <c r="E5" s="9" t="n">
        <v>16</v>
      </c>
      <c r="F5" s="11" t="n">
        <f aca="false">SUM(B5:E5)</f>
        <v>42</v>
      </c>
    </row>
    <row r="6" customFormat="false" ht="12.8" hidden="false" customHeight="false" outlineLevel="0" collapsed="false">
      <c r="A6" s="8" t="s">
        <v>14</v>
      </c>
      <c r="B6" s="10" t="n">
        <v>2</v>
      </c>
      <c r="C6" s="10" t="n">
        <v>12</v>
      </c>
      <c r="D6" s="9" t="n">
        <v>4</v>
      </c>
      <c r="E6" s="10" t="n">
        <v>9</v>
      </c>
      <c r="F6" s="11" t="n">
        <f aca="false">SUM(B6:E6)</f>
        <v>27</v>
      </c>
    </row>
    <row r="7" customFormat="false" ht="12.8" hidden="false" customHeight="false" outlineLevel="0" collapsed="false">
      <c r="A7" s="8" t="s">
        <v>11</v>
      </c>
      <c r="B7" s="12" t="n">
        <f aca="false">SUM(B4:B6)</f>
        <v>21</v>
      </c>
      <c r="C7" s="12" t="n">
        <f aca="false">SUM(C4:C6)</f>
        <v>23</v>
      </c>
      <c r="D7" s="12" t="n">
        <f aca="false">SUM(D4:D6)</f>
        <v>26</v>
      </c>
      <c r="E7" s="12" t="n">
        <f aca="false">SUM(E4:E6)</f>
        <v>38</v>
      </c>
      <c r="F7" s="13" t="n">
        <f aca="false">SUM(B7:E7)</f>
        <v>108</v>
      </c>
    </row>
    <row r="9" customFormat="false" ht="12.8" hidden="false" customHeight="false" outlineLevel="0" collapsed="false">
      <c r="A9" s="14" t="s">
        <v>15</v>
      </c>
      <c r="B9" s="4"/>
    </row>
    <row r="11" customFormat="false" ht="12.8" hidden="false" customHeight="false" outlineLevel="0" collapsed="false">
      <c r="A11" s="8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</row>
    <row r="12" customFormat="false" ht="12.8" hidden="false" customHeight="false" outlineLevel="0" collapsed="false">
      <c r="A12" s="8" t="s">
        <v>12</v>
      </c>
      <c r="B12" s="15" t="n">
        <f aca="false">B4/$F$7</f>
        <v>0.0925925925925926</v>
      </c>
      <c r="C12" s="16" t="n">
        <f aca="false">C4/$F$7</f>
        <v>0.0648148148148148</v>
      </c>
      <c r="D12" s="16" t="n">
        <f aca="false">D4/$F$7</f>
        <v>0.0833333333333333</v>
      </c>
      <c r="E12" s="17" t="n">
        <f aca="false">E4/$F$7</f>
        <v>0.12037037037037</v>
      </c>
      <c r="F12" s="16" t="n">
        <f aca="false">F4/$F$7</f>
        <v>0.361111111111111</v>
      </c>
    </row>
    <row r="13" customFormat="false" ht="12.8" hidden="false" customHeight="false" outlineLevel="0" collapsed="false">
      <c r="A13" s="8" t="s">
        <v>13</v>
      </c>
      <c r="B13" s="16" t="n">
        <f aca="false">B5/$F$7</f>
        <v>0.0833333333333333</v>
      </c>
      <c r="C13" s="16" t="n">
        <f aca="false">C5/$F$7</f>
        <v>0.037037037037037</v>
      </c>
      <c r="D13" s="16" t="n">
        <f aca="false">D5/$F$7</f>
        <v>0.12037037037037</v>
      </c>
      <c r="E13" s="15" t="n">
        <f aca="false">E5/$F$7</f>
        <v>0.148148148148148</v>
      </c>
      <c r="F13" s="16" t="n">
        <f aca="false">F5/$F$7</f>
        <v>0.388888888888889</v>
      </c>
    </row>
    <row r="14" customFormat="false" ht="12.8" hidden="false" customHeight="false" outlineLevel="0" collapsed="false">
      <c r="A14" s="8" t="s">
        <v>14</v>
      </c>
      <c r="B14" s="16" t="n">
        <f aca="false">B6/$F$7</f>
        <v>0.0185185185185185</v>
      </c>
      <c r="C14" s="16" t="n">
        <f aca="false">C6/$F$7</f>
        <v>0.111111111111111</v>
      </c>
      <c r="D14" s="15" t="n">
        <f aca="false">D6/$F$7</f>
        <v>0.037037037037037</v>
      </c>
      <c r="E14" s="16" t="n">
        <f aca="false">E6/$F$7</f>
        <v>0.0833333333333333</v>
      </c>
      <c r="F14" s="16" t="n">
        <f aca="false">F6/$F$7</f>
        <v>0.25</v>
      </c>
    </row>
    <row r="15" customFormat="false" ht="12.8" hidden="false" customHeight="false" outlineLevel="0" collapsed="false">
      <c r="A15" s="8" t="s">
        <v>11</v>
      </c>
      <c r="B15" s="16" t="n">
        <f aca="false">B7/$F$7</f>
        <v>0.194444444444444</v>
      </c>
      <c r="C15" s="16" t="n">
        <f aca="false">C7/$F$7</f>
        <v>0.212962962962963</v>
      </c>
      <c r="D15" s="16" t="n">
        <f aca="false">D7/$F$7</f>
        <v>0.240740740740741</v>
      </c>
      <c r="E15" s="16" t="n">
        <f aca="false">E7/$F$7</f>
        <v>0.351851851851852</v>
      </c>
      <c r="F15" s="18" t="n">
        <f aca="false">F7/$F$7</f>
        <v>1</v>
      </c>
    </row>
    <row r="17" customFormat="false" ht="12.8" hidden="false" customHeight="false" outlineLevel="0" collapsed="false">
      <c r="A17" s="19" t="s">
        <v>16</v>
      </c>
      <c r="B17" s="20"/>
      <c r="D17" s="0" t="s">
        <v>17</v>
      </c>
    </row>
    <row r="19" customFormat="false" ht="12.8" hidden="false" customHeight="false" outlineLevel="0" collapsed="false">
      <c r="A19" s="8" t="s">
        <v>6</v>
      </c>
      <c r="B19" s="8" t="s">
        <v>7</v>
      </c>
      <c r="C19" s="8" t="s">
        <v>8</v>
      </c>
      <c r="D19" s="8" t="s">
        <v>9</v>
      </c>
      <c r="E19" s="8" t="s">
        <v>10</v>
      </c>
      <c r="F19" s="8" t="s">
        <v>11</v>
      </c>
    </row>
    <row r="20" customFormat="false" ht="12.8" hidden="false" customHeight="false" outlineLevel="0" collapsed="false">
      <c r="A20" s="8" t="s">
        <v>12</v>
      </c>
      <c r="B20" s="15" t="n">
        <f aca="false">B4/B$7</f>
        <v>0.476190476190476</v>
      </c>
      <c r="C20" s="16" t="n">
        <f aca="false">C4/C$7</f>
        <v>0.304347826086957</v>
      </c>
      <c r="D20" s="16" t="n">
        <f aca="false">D4/D$7</f>
        <v>0.346153846153846</v>
      </c>
      <c r="E20" s="17" t="n">
        <f aca="false">E4/E$7</f>
        <v>0.342105263157895</v>
      </c>
      <c r="F20" s="16" t="n">
        <f aca="false">F4/F$7</f>
        <v>0.361111111111111</v>
      </c>
    </row>
    <row r="21" customFormat="false" ht="12.8" hidden="false" customHeight="false" outlineLevel="0" collapsed="false">
      <c r="A21" s="8" t="s">
        <v>13</v>
      </c>
      <c r="B21" s="16" t="n">
        <f aca="false">B5/B$7</f>
        <v>0.428571428571429</v>
      </c>
      <c r="C21" s="16" t="n">
        <f aca="false">C5/C$7</f>
        <v>0.173913043478261</v>
      </c>
      <c r="D21" s="16" t="n">
        <f aca="false">D5/D$7</f>
        <v>0.5</v>
      </c>
      <c r="E21" s="15" t="n">
        <f aca="false">E5/E$7</f>
        <v>0.421052631578947</v>
      </c>
      <c r="F21" s="16" t="n">
        <f aca="false">F5/F$7</f>
        <v>0.388888888888889</v>
      </c>
    </row>
    <row r="22" customFormat="false" ht="12.8" hidden="false" customHeight="false" outlineLevel="0" collapsed="false">
      <c r="A22" s="8" t="s">
        <v>14</v>
      </c>
      <c r="B22" s="16" t="n">
        <f aca="false">B6/B$7</f>
        <v>0.0952380952380952</v>
      </c>
      <c r="C22" s="16" t="n">
        <f aca="false">C6/C$7</f>
        <v>0.521739130434783</v>
      </c>
      <c r="D22" s="15" t="n">
        <f aca="false">D6/D$7</f>
        <v>0.153846153846154</v>
      </c>
      <c r="E22" s="16" t="n">
        <f aca="false">E6/E$7</f>
        <v>0.236842105263158</v>
      </c>
      <c r="F22" s="16" t="n">
        <f aca="false">F6/F$7</f>
        <v>0.25</v>
      </c>
    </row>
    <row r="23" customFormat="false" ht="12.8" hidden="false" customHeight="false" outlineLevel="0" collapsed="false">
      <c r="A23" s="8" t="s">
        <v>11</v>
      </c>
      <c r="B23" s="21" t="n">
        <f aca="false">B7/B$7</f>
        <v>1</v>
      </c>
      <c r="C23" s="21" t="n">
        <f aca="false">C7/C$7</f>
        <v>1</v>
      </c>
      <c r="D23" s="21" t="n">
        <f aca="false">D7/D$7</f>
        <v>1</v>
      </c>
      <c r="E23" s="21" t="n">
        <f aca="false">E7/E$7</f>
        <v>1</v>
      </c>
      <c r="F23" s="21" t="n">
        <f aca="false">F7/F$7</f>
        <v>1</v>
      </c>
    </row>
    <row r="25" customFormat="false" ht="12.8" hidden="false" customHeight="false" outlineLevel="0" collapsed="false">
      <c r="D25" s="0" t="s">
        <v>18</v>
      </c>
    </row>
    <row r="27" customFormat="false" ht="12.8" hidden="false" customHeight="false" outlineLevel="0" collapsed="false">
      <c r="A27" s="8" t="s">
        <v>6</v>
      </c>
      <c r="B27" s="8" t="s">
        <v>7</v>
      </c>
      <c r="C27" s="8" t="s">
        <v>8</v>
      </c>
      <c r="D27" s="8" t="s">
        <v>9</v>
      </c>
      <c r="E27" s="8" t="s">
        <v>10</v>
      </c>
      <c r="F27" s="8" t="s">
        <v>11</v>
      </c>
    </row>
    <row r="28" customFormat="false" ht="12.8" hidden="false" customHeight="false" outlineLevel="0" collapsed="false">
      <c r="A28" s="8" t="s">
        <v>12</v>
      </c>
      <c r="B28" s="15" t="n">
        <f aca="false">B4/$F4</f>
        <v>0.256410256410256</v>
      </c>
      <c r="C28" s="16" t="n">
        <f aca="false">C4/$F4</f>
        <v>0.179487179487179</v>
      </c>
      <c r="D28" s="16" t="n">
        <f aca="false">D4/$F4</f>
        <v>0.230769230769231</v>
      </c>
      <c r="E28" s="17" t="n">
        <f aca="false">E4/$F4</f>
        <v>0.333333333333333</v>
      </c>
      <c r="F28" s="22" t="n">
        <f aca="false">F4/$F4</f>
        <v>1</v>
      </c>
    </row>
    <row r="29" customFormat="false" ht="12.8" hidden="false" customHeight="false" outlineLevel="0" collapsed="false">
      <c r="A29" s="8" t="s">
        <v>13</v>
      </c>
      <c r="B29" s="16" t="n">
        <f aca="false">B5/$F5</f>
        <v>0.214285714285714</v>
      </c>
      <c r="C29" s="16" t="n">
        <f aca="false">C5/$F5</f>
        <v>0.0952380952380952</v>
      </c>
      <c r="D29" s="16" t="n">
        <f aca="false">D5/$F5</f>
        <v>0.30952380952381</v>
      </c>
      <c r="E29" s="15" t="n">
        <f aca="false">E5/$F5</f>
        <v>0.380952380952381</v>
      </c>
      <c r="F29" s="22" t="n">
        <f aca="false">F5/$F5</f>
        <v>1</v>
      </c>
    </row>
    <row r="30" customFormat="false" ht="12.8" hidden="false" customHeight="false" outlineLevel="0" collapsed="false">
      <c r="A30" s="8" t="s">
        <v>14</v>
      </c>
      <c r="B30" s="16" t="n">
        <f aca="false">B6/$F6</f>
        <v>0.0740740740740741</v>
      </c>
      <c r="C30" s="16" t="n">
        <f aca="false">C6/$F6</f>
        <v>0.444444444444444</v>
      </c>
      <c r="D30" s="15" t="n">
        <f aca="false">D6/$F6</f>
        <v>0.148148148148148</v>
      </c>
      <c r="E30" s="16" t="n">
        <f aca="false">E6/$F6</f>
        <v>0.333333333333333</v>
      </c>
      <c r="F30" s="22" t="n">
        <f aca="false">F6/$F6</f>
        <v>1</v>
      </c>
    </row>
    <row r="31" customFormat="false" ht="12.8" hidden="false" customHeight="false" outlineLevel="0" collapsed="false">
      <c r="A31" s="8" t="s">
        <v>11</v>
      </c>
      <c r="B31" s="16" t="n">
        <f aca="false">B7/$F7</f>
        <v>0.194444444444444</v>
      </c>
      <c r="C31" s="16" t="n">
        <f aca="false">C7/$F7</f>
        <v>0.212962962962963</v>
      </c>
      <c r="D31" s="16" t="n">
        <f aca="false">D7/$F7</f>
        <v>0.240740740740741</v>
      </c>
      <c r="E31" s="16" t="n">
        <f aca="false">E7/$F7</f>
        <v>0.351851851851852</v>
      </c>
      <c r="F31" s="22" t="n">
        <f aca="false">F7/$F7</f>
        <v>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3399FF"/>
    <pageSetUpPr fitToPage="false"/>
  </sheetPr>
  <dimension ref="A1:K3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4.3826530612245"/>
    <col collapsed="false" hidden="false" max="5" min="2" style="0" width="9.72959183673469"/>
    <col collapsed="false" hidden="false" max="6" min="6" style="0" width="8.92857142857143"/>
    <col collapsed="false" hidden="false" max="7" min="7" style="0" width="4.46428571428571"/>
    <col collapsed="false" hidden="false" max="8" min="8" style="0" width="13.7142857142857"/>
    <col collapsed="false" hidden="false" max="10" min="9" style="0" width="11.5204081632653"/>
    <col collapsed="false" hidden="false" max="11" min="11" style="0" width="11.8724489795918"/>
    <col collapsed="false" hidden="false" max="1025" min="12" style="0" width="11.5204081632653"/>
  </cols>
  <sheetData>
    <row r="1" customFormat="false" ht="17.35" hidden="false" customHeight="false" outlineLevel="0" collapsed="false">
      <c r="A1" s="7" t="s">
        <v>5</v>
      </c>
    </row>
    <row r="2" customFormat="false" ht="12.8" hidden="false" customHeight="false" outlineLevel="0" collapsed="false">
      <c r="A2" s="14" t="s">
        <v>19</v>
      </c>
      <c r="B2" s="14"/>
      <c r="G2" s="23" t="s">
        <v>20</v>
      </c>
    </row>
    <row r="3" customFormat="false" ht="12.8" hidden="false" customHeight="false" outlineLevel="0" collapsed="false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customFormat="false" ht="12.8" hidden="false" customHeight="false" outlineLevel="0" collapsed="false">
      <c r="A4" s="8" t="s">
        <v>12</v>
      </c>
      <c r="B4" s="10" t="n">
        <v>10</v>
      </c>
      <c r="C4" s="10" t="n">
        <v>7</v>
      </c>
      <c r="D4" s="10" t="n">
        <v>9</v>
      </c>
      <c r="E4" s="10" t="n">
        <v>13</v>
      </c>
      <c r="F4" s="24" t="n">
        <f aca="false">SUM(B4:E4)</f>
        <v>39</v>
      </c>
      <c r="H4" s="0" t="s">
        <v>21</v>
      </c>
    </row>
    <row r="5" customFormat="false" ht="12.8" hidden="false" customHeight="false" outlineLevel="0" collapsed="false">
      <c r="A5" s="8" t="s">
        <v>13</v>
      </c>
      <c r="B5" s="10" t="n">
        <v>9</v>
      </c>
      <c r="C5" s="10" t="n">
        <v>4</v>
      </c>
      <c r="D5" s="10" t="n">
        <v>13</v>
      </c>
      <c r="E5" s="10" t="n">
        <v>16</v>
      </c>
      <c r="F5" s="24" t="n">
        <f aca="false">SUM(B5:E5)</f>
        <v>42</v>
      </c>
    </row>
    <row r="6" customFormat="false" ht="12.8" hidden="false" customHeight="false" outlineLevel="0" collapsed="false">
      <c r="A6" s="8" t="s">
        <v>14</v>
      </c>
      <c r="B6" s="10" t="n">
        <v>2</v>
      </c>
      <c r="C6" s="10" t="n">
        <v>12</v>
      </c>
      <c r="D6" s="10" t="n">
        <v>4</v>
      </c>
      <c r="E6" s="10" t="n">
        <v>9</v>
      </c>
      <c r="F6" s="24" t="n">
        <f aca="false">SUM(B6:E6)</f>
        <v>27</v>
      </c>
      <c r="H6" s="0" t="s">
        <v>22</v>
      </c>
    </row>
    <row r="7" customFormat="false" ht="12.8" hidden="false" customHeight="false" outlineLevel="0" collapsed="false">
      <c r="A7" s="8" t="s">
        <v>11</v>
      </c>
      <c r="B7" s="24" t="n">
        <f aca="false">SUM(B4:B6)</f>
        <v>21</v>
      </c>
      <c r="C7" s="24" t="n">
        <f aca="false">SUM(C4:C6)</f>
        <v>23</v>
      </c>
      <c r="D7" s="24" t="n">
        <f aca="false">SUM(D4:D6)</f>
        <v>26</v>
      </c>
      <c r="E7" s="24" t="n">
        <f aca="false">SUM(E4:E6)</f>
        <v>38</v>
      </c>
      <c r="F7" s="24" t="n">
        <f aca="false">SUM(B7:E7)</f>
        <v>108</v>
      </c>
      <c r="G7" s="0" t="s">
        <v>23</v>
      </c>
    </row>
    <row r="8" customFormat="false" ht="12.8" hidden="false" customHeight="false" outlineLevel="0" collapsed="false">
      <c r="H8" s="0" t="s">
        <v>24</v>
      </c>
    </row>
    <row r="9" customFormat="false" ht="12.8" hidden="false" customHeight="false" outlineLevel="0" collapsed="false">
      <c r="A9" s="25" t="s">
        <v>25</v>
      </c>
    </row>
    <row r="10" customFormat="false" ht="12.8" hidden="false" customHeight="false" outlineLevel="0" collapsed="false">
      <c r="A10" s="14" t="s">
        <v>26</v>
      </c>
      <c r="B10" s="14"/>
      <c r="G10" s="0" t="s">
        <v>27</v>
      </c>
    </row>
    <row r="11" customFormat="false" ht="12.8" hidden="false" customHeight="false" outlineLevel="0" collapsed="false">
      <c r="A11" s="8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  <c r="H11" s="0" t="s">
        <v>28</v>
      </c>
    </row>
    <row r="12" customFormat="false" ht="12.8" hidden="false" customHeight="false" outlineLevel="0" collapsed="false">
      <c r="A12" s="8" t="s">
        <v>12</v>
      </c>
      <c r="B12" s="26" t="n">
        <f aca="false">B$7*$F4/$F$7</f>
        <v>7.58333333333333</v>
      </c>
      <c r="C12" s="27" t="n">
        <f aca="false">C$7*$F4/$F$7</f>
        <v>8.30555555555556</v>
      </c>
      <c r="D12" s="27" t="n">
        <f aca="false">D$7*$F4/$F$7</f>
        <v>9.38888888888889</v>
      </c>
      <c r="E12" s="27" t="n">
        <f aca="false">E$7*$F4/$F$7</f>
        <v>13.7222222222222</v>
      </c>
      <c r="F12" s="24" t="n">
        <f aca="false">SUM(B12:E12)</f>
        <v>39</v>
      </c>
    </row>
    <row r="13" customFormat="false" ht="15" hidden="false" customHeight="false" outlineLevel="0" collapsed="false">
      <c r="A13" s="8" t="s">
        <v>13</v>
      </c>
      <c r="B13" s="27" t="n">
        <f aca="false">B$7*$F5/$F$7</f>
        <v>8.16666666666667</v>
      </c>
      <c r="C13" s="27" t="n">
        <f aca="false">C$7*$F5/$F$7</f>
        <v>8.94444444444444</v>
      </c>
      <c r="D13" s="27" t="n">
        <f aca="false">D$7*$F5/$F$7</f>
        <v>10.1111111111111</v>
      </c>
      <c r="E13" s="26" t="n">
        <f aca="false">E$7*$F5/$F$7</f>
        <v>14.7777777777778</v>
      </c>
      <c r="F13" s="24" t="n">
        <f aca="false">SUM(B13:E13)</f>
        <v>42</v>
      </c>
      <c r="G13" s="28" t="s">
        <v>29</v>
      </c>
    </row>
    <row r="14" customFormat="false" ht="12.8" hidden="false" customHeight="false" outlineLevel="0" collapsed="false">
      <c r="A14" s="8" t="s">
        <v>14</v>
      </c>
      <c r="B14" s="27" t="n">
        <f aca="false">B$7*$F6/$F$7</f>
        <v>5.25</v>
      </c>
      <c r="C14" s="27" t="n">
        <f aca="false">C$7*$F6/$F$7</f>
        <v>5.75</v>
      </c>
      <c r="D14" s="26" t="n">
        <f aca="false">D$7*$F6/$F$7</f>
        <v>6.5</v>
      </c>
      <c r="E14" s="27" t="n">
        <f aca="false">E$7*$F6/$F$7</f>
        <v>9.5</v>
      </c>
      <c r="F14" s="24" t="n">
        <f aca="false">SUM(B14:E14)</f>
        <v>27</v>
      </c>
    </row>
    <row r="15" customFormat="false" ht="12.8" hidden="false" customHeight="false" outlineLevel="0" collapsed="false">
      <c r="A15" s="8" t="s">
        <v>11</v>
      </c>
      <c r="B15" s="24" t="n">
        <f aca="false">SUM(B12:B14)</f>
        <v>21</v>
      </c>
      <c r="C15" s="24" t="n">
        <f aca="false">SUM(C12:C14)</f>
        <v>23</v>
      </c>
      <c r="D15" s="24" t="n">
        <f aca="false">SUM(D12:D14)</f>
        <v>26</v>
      </c>
      <c r="E15" s="24" t="n">
        <f aca="false">SUM(E12:E14)</f>
        <v>38</v>
      </c>
      <c r="F15" s="24" t="n">
        <f aca="false">SUM(B15:E15)</f>
        <v>108</v>
      </c>
    </row>
    <row r="16" customFormat="false" ht="12.8" hidden="false" customHeight="false" outlineLevel="0" collapsed="false">
      <c r="H16" s="29" t="s">
        <v>30</v>
      </c>
      <c r="I16" s="30"/>
      <c r="J16" s="30"/>
      <c r="K16" s="31"/>
    </row>
    <row r="17" customFormat="false" ht="12.8" hidden="false" customHeight="false" outlineLevel="0" collapsed="false">
      <c r="A17" s="32" t="s">
        <v>31</v>
      </c>
    </row>
    <row r="18" customFormat="false" ht="12.8" hidden="false" customHeight="false" outlineLevel="0" collapsed="false">
      <c r="H18" s="0" t="s">
        <v>32</v>
      </c>
    </row>
    <row r="20" customFormat="false" ht="12.8" hidden="false" customHeight="false" outlineLevel="0" collapsed="false">
      <c r="A20" s="25" t="s">
        <v>33</v>
      </c>
      <c r="C20" s="14" t="s">
        <v>34</v>
      </c>
      <c r="H20" s="33" t="s">
        <v>35</v>
      </c>
      <c r="I20" s="34" t="n">
        <v>0.1</v>
      </c>
      <c r="J20" s="35" t="n">
        <f aca="false">CHIINV(I20,I$24)</f>
        <v>10.6446406756684</v>
      </c>
      <c r="K20" s="36"/>
    </row>
    <row r="21" customFormat="false" ht="12.8" hidden="false" customHeight="false" outlineLevel="0" collapsed="false">
      <c r="H21" s="33"/>
      <c r="I21" s="34" t="n">
        <v>0.05</v>
      </c>
      <c r="J21" s="35" t="n">
        <f aca="false">CHIINV(I21,I$24)</f>
        <v>12.591587243744</v>
      </c>
      <c r="K21" s="36"/>
    </row>
    <row r="22" customFormat="false" ht="12.8" hidden="false" customHeight="false" outlineLevel="0" collapsed="false">
      <c r="A22" s="8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8" t="s">
        <v>11</v>
      </c>
      <c r="H22" s="33"/>
      <c r="I22" s="34" t="n">
        <v>0.01</v>
      </c>
      <c r="J22" s="35" t="n">
        <f aca="false">CHIINV(I22,I$24)</f>
        <v>16.8118938297709</v>
      </c>
      <c r="K22" s="36"/>
    </row>
    <row r="23" customFormat="false" ht="12.8" hidden="false" customHeight="false" outlineLevel="0" collapsed="false">
      <c r="A23" s="38" t="s">
        <v>12</v>
      </c>
      <c r="B23" s="39" t="n">
        <f aca="false">(B4-B12)^2/B12</f>
        <v>0.77014652014652</v>
      </c>
      <c r="C23" s="40" t="n">
        <f aca="false">(C4-C12)^2/C12</f>
        <v>0.20522110739502</v>
      </c>
      <c r="D23" s="40" t="n">
        <f aca="false">(D4-D12)^2/D12</f>
        <v>0.0161078238001315</v>
      </c>
      <c r="E23" s="41" t="n">
        <f aca="false">(E4-E12)^2/E12</f>
        <v>0.0380116959064327</v>
      </c>
      <c r="F23" s="42" t="n">
        <f aca="false">SUM(B23:E23)</f>
        <v>1.02948714724811</v>
      </c>
    </row>
    <row r="24" customFormat="false" ht="12.8" hidden="false" customHeight="false" outlineLevel="0" collapsed="false">
      <c r="A24" s="38" t="s">
        <v>13</v>
      </c>
      <c r="B24" s="43" t="n">
        <f aca="false">(B5-B13)^2/B13</f>
        <v>0.0850340136054423</v>
      </c>
      <c r="C24" s="44" t="n">
        <f aca="false">(C5-C13)^2/C13</f>
        <v>2.73326432022084</v>
      </c>
      <c r="D24" s="44" t="n">
        <f aca="false">(D5-D13)^2/D13</f>
        <v>0.825396825396826</v>
      </c>
      <c r="E24" s="45" t="n">
        <f aca="false">(E5-E13)^2/E13</f>
        <v>0.101086048454469</v>
      </c>
      <c r="F24" s="42" t="n">
        <f aca="false">SUM(B24:E24)</f>
        <v>3.74478120767758</v>
      </c>
      <c r="H24" s="46" t="s">
        <v>36</v>
      </c>
      <c r="I24" s="47" t="n">
        <f aca="false">I25*I26</f>
        <v>6</v>
      </c>
    </row>
    <row r="25" customFormat="false" ht="12.8" hidden="false" customHeight="false" outlineLevel="0" collapsed="false">
      <c r="A25" s="38" t="s">
        <v>14</v>
      </c>
      <c r="B25" s="48" t="n">
        <f aca="false">(B6-B14)^2/B14</f>
        <v>2.01190476190476</v>
      </c>
      <c r="C25" s="49" t="n">
        <f aca="false">(C6-C14)^2/C14</f>
        <v>6.79347826086957</v>
      </c>
      <c r="D25" s="50" t="n">
        <f aca="false">(D6-D14)^2/D14</f>
        <v>0.961538461538462</v>
      </c>
      <c r="E25" s="51" t="n">
        <f aca="false">(E6-E14)^2/E14</f>
        <v>0.0263157894736842</v>
      </c>
      <c r="F25" s="42" t="n">
        <f aca="false">SUM(B25:E25)</f>
        <v>9.79323727378647</v>
      </c>
      <c r="H25" s="52" t="s">
        <v>37</v>
      </c>
      <c r="I25" s="10" t="n">
        <f aca="false">COUNT(B23:B25)-1</f>
        <v>2</v>
      </c>
      <c r="J25" s="0" t="s">
        <v>38</v>
      </c>
    </row>
    <row r="26" customFormat="false" ht="12.8" hidden="false" customHeight="false" outlineLevel="0" collapsed="false">
      <c r="A26" s="8" t="s">
        <v>11</v>
      </c>
      <c r="B26" s="42" t="n">
        <f aca="false">SUM(B23:B25)</f>
        <v>2.86708529565672</v>
      </c>
      <c r="C26" s="42" t="n">
        <f aca="false">SUM(C23:C25)</f>
        <v>9.73196368848543</v>
      </c>
      <c r="D26" s="42" t="n">
        <f aca="false">SUM(D23:D25)</f>
        <v>1.80304311073542</v>
      </c>
      <c r="E26" s="42" t="n">
        <f aca="false">SUM(E23:E25)</f>
        <v>0.165413533834586</v>
      </c>
      <c r="F26" s="53" t="n">
        <f aca="false">SUM(B23:E25)</f>
        <v>14.5675056287122</v>
      </c>
      <c r="H26" s="12" t="s">
        <v>39</v>
      </c>
      <c r="I26" s="10" t="n">
        <f aca="false">COUNT(B23:E23)-1</f>
        <v>3</v>
      </c>
      <c r="J26" s="0" t="s">
        <v>40</v>
      </c>
    </row>
    <row r="27" customFormat="false" ht="12.8" hidden="false" customHeight="false" outlineLevel="0" collapsed="false">
      <c r="A27" s="0" t="s">
        <v>41</v>
      </c>
      <c r="F27" s="54" t="s">
        <v>42</v>
      </c>
    </row>
    <row r="28" customFormat="false" ht="13.65" hidden="false" customHeight="false" outlineLevel="0" collapsed="false">
      <c r="F28" s="55" t="s">
        <v>43</v>
      </c>
      <c r="H28" s="56" t="s">
        <v>44</v>
      </c>
    </row>
    <row r="30" customFormat="false" ht="16.15" hidden="false" customHeight="false" outlineLevel="0" collapsed="false">
      <c r="A30" s="57" t="s">
        <v>45</v>
      </c>
      <c r="B30" s="57"/>
      <c r="C30" s="57"/>
      <c r="D30" s="57"/>
      <c r="H30" s="0" t="s">
        <v>46</v>
      </c>
    </row>
    <row r="31" customFormat="false" ht="12.8" hidden="false" customHeight="false" outlineLevel="0" collapsed="false">
      <c r="H31" s="10" t="s">
        <v>35</v>
      </c>
      <c r="I31" s="10" t="s">
        <v>47</v>
      </c>
      <c r="J31" s="10" t="s">
        <v>48</v>
      </c>
      <c r="K31" s="10" t="s">
        <v>49</v>
      </c>
    </row>
    <row r="32" customFormat="false" ht="12.8" hidden="false" customHeight="false" outlineLevel="0" collapsed="false">
      <c r="A32" s="58" t="s">
        <v>50</v>
      </c>
      <c r="B32" s="0" t="s">
        <v>51</v>
      </c>
      <c r="H32" s="16" t="n">
        <v>0.1</v>
      </c>
      <c r="I32" s="59" t="n">
        <f aca="false">F$26</f>
        <v>14.5675056287122</v>
      </c>
      <c r="J32" s="27" t="n">
        <f aca="false">J20</f>
        <v>10.6446406756684</v>
      </c>
      <c r="K32" s="60" t="str">
        <f aca="false">IF(I32&gt;J32,"H1 Adoptée","H0 adoptée")</f>
        <v>H1 Adoptée</v>
      </c>
    </row>
    <row r="33" customFormat="false" ht="12.8" hidden="false" customHeight="false" outlineLevel="0" collapsed="false">
      <c r="H33" s="16" t="n">
        <v>0.05</v>
      </c>
      <c r="I33" s="59" t="n">
        <f aca="false">F$26</f>
        <v>14.5675056287122</v>
      </c>
      <c r="J33" s="27" t="n">
        <f aca="false">J21</f>
        <v>12.591587243744</v>
      </c>
      <c r="K33" s="60" t="str">
        <f aca="false">IF(I33&gt;J33,"H1 Adoptée","H0 adoptée")</f>
        <v>H1 Adoptée</v>
      </c>
    </row>
    <row r="34" customFormat="false" ht="12.8" hidden="false" customHeight="false" outlineLevel="0" collapsed="false">
      <c r="A34" s="58" t="s">
        <v>52</v>
      </c>
      <c r="B34" s="0" t="s">
        <v>53</v>
      </c>
      <c r="H34" s="16" t="n">
        <v>0.01</v>
      </c>
      <c r="I34" s="59" t="n">
        <f aca="false">F$26</f>
        <v>14.5675056287122</v>
      </c>
      <c r="J34" s="27" t="n">
        <f aca="false">J22</f>
        <v>16.8118938297709</v>
      </c>
      <c r="K34" s="60" t="str">
        <f aca="false">IF(I34&gt;J34,"H1 Adoptée","H0 adoptée")</f>
        <v>H0 adoptée</v>
      </c>
    </row>
  </sheetData>
  <mergeCells count="3">
    <mergeCell ref="H20:H22"/>
    <mergeCell ref="K20:K22"/>
    <mergeCell ref="A30:D3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3399FF"/>
    <pageSetUpPr fitToPage="false"/>
  </sheetPr>
  <dimension ref="A1:K5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6" activeCellId="0" sqref="O6"/>
    </sheetView>
  </sheetViews>
  <sheetFormatPr defaultRowHeight="12.8"/>
  <cols>
    <col collapsed="false" hidden="false" max="1" min="1" style="0" width="14.3826530612245"/>
    <col collapsed="false" hidden="false" max="5" min="2" style="0" width="9.72959183673469"/>
    <col collapsed="false" hidden="false" max="6" min="6" style="0" width="8.92857142857143"/>
    <col collapsed="false" hidden="false" max="7" min="7" style="0" width="4.46428571428571"/>
    <col collapsed="false" hidden="false" max="8" min="8" style="0" width="13.7142857142857"/>
    <col collapsed="false" hidden="false" max="10" min="9" style="0" width="11.5204081632653"/>
    <col collapsed="false" hidden="false" max="11" min="11" style="0" width="11.8724489795918"/>
    <col collapsed="false" hidden="false" max="1025" min="12" style="0" width="11.5204081632653"/>
  </cols>
  <sheetData>
    <row r="1" customFormat="false" ht="17.35" hidden="false" customHeight="false" outlineLevel="0" collapsed="false">
      <c r="A1" s="7" t="s">
        <v>5</v>
      </c>
    </row>
    <row r="2" customFormat="false" ht="12.8" hidden="false" customHeight="false" outlineLevel="0" collapsed="false">
      <c r="A2" s="14" t="s">
        <v>19</v>
      </c>
      <c r="B2" s="14"/>
      <c r="G2" s="23" t="s">
        <v>20</v>
      </c>
    </row>
    <row r="3" customFormat="false" ht="12.8" hidden="false" customHeight="false" outlineLevel="0" collapsed="false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customFormat="false" ht="14.65" hidden="false" customHeight="false" outlineLevel="0" collapsed="false">
      <c r="A4" s="8" t="s">
        <v>12</v>
      </c>
      <c r="B4" s="10" t="n">
        <v>10</v>
      </c>
      <c r="C4" s="10" t="n">
        <v>7</v>
      </c>
      <c r="D4" s="10" t="n">
        <v>9</v>
      </c>
      <c r="E4" s="10" t="n">
        <v>13</v>
      </c>
      <c r="F4" s="24" t="n">
        <f aca="false">SUM(B4:E4)</f>
        <v>39</v>
      </c>
      <c r="H4" s="0" t="s">
        <v>21</v>
      </c>
    </row>
    <row r="5" customFormat="false" ht="14.65" hidden="false" customHeight="false" outlineLevel="0" collapsed="false">
      <c r="A5" s="8" t="s">
        <v>13</v>
      </c>
      <c r="B5" s="10" t="n">
        <v>9</v>
      </c>
      <c r="C5" s="10" t="n">
        <v>4</v>
      </c>
      <c r="D5" s="10" t="n">
        <v>13</v>
      </c>
      <c r="E5" s="10" t="n">
        <v>16</v>
      </c>
      <c r="F5" s="24" t="n">
        <f aca="false">SUM(B5:E5)</f>
        <v>42</v>
      </c>
    </row>
    <row r="6" customFormat="false" ht="14.65" hidden="false" customHeight="false" outlineLevel="0" collapsed="false">
      <c r="A6" s="8" t="s">
        <v>14</v>
      </c>
      <c r="B6" s="10" t="n">
        <v>2</v>
      </c>
      <c r="C6" s="10" t="n">
        <v>12</v>
      </c>
      <c r="D6" s="10" t="n">
        <v>4</v>
      </c>
      <c r="E6" s="10" t="n">
        <v>9</v>
      </c>
      <c r="F6" s="24" t="n">
        <f aca="false">SUM(B6:E6)</f>
        <v>27</v>
      </c>
      <c r="H6" s="0" t="s">
        <v>22</v>
      </c>
    </row>
    <row r="7" customFormat="false" ht="12.8" hidden="false" customHeight="false" outlineLevel="0" collapsed="false">
      <c r="A7" s="8" t="s">
        <v>11</v>
      </c>
      <c r="B7" s="24" t="n">
        <f aca="false">SUM(B4:B6)</f>
        <v>21</v>
      </c>
      <c r="C7" s="24" t="n">
        <f aca="false">SUM(C4:C6)</f>
        <v>23</v>
      </c>
      <c r="D7" s="24" t="n">
        <f aca="false">SUM(D4:D6)</f>
        <v>26</v>
      </c>
      <c r="E7" s="24" t="n">
        <f aca="false">SUM(E4:E6)</f>
        <v>38</v>
      </c>
      <c r="F7" s="24" t="n">
        <f aca="false">SUM(B7:E7)</f>
        <v>108</v>
      </c>
      <c r="G7" s="0" t="s">
        <v>23</v>
      </c>
    </row>
    <row r="8" customFormat="false" ht="12.8" hidden="false" customHeight="false" outlineLevel="0" collapsed="false">
      <c r="H8" s="0" t="s">
        <v>24</v>
      </c>
    </row>
    <row r="9" customFormat="false" ht="12.8" hidden="false" customHeight="false" outlineLevel="0" collapsed="false">
      <c r="A9" s="25" t="s">
        <v>25</v>
      </c>
    </row>
    <row r="10" customFormat="false" ht="12.8" hidden="false" customHeight="false" outlineLevel="0" collapsed="false">
      <c r="A10" s="14" t="s">
        <v>26</v>
      </c>
      <c r="B10" s="14"/>
      <c r="G10" s="0" t="s">
        <v>27</v>
      </c>
    </row>
    <row r="11" customFormat="false" ht="12.8" hidden="false" customHeight="false" outlineLevel="0" collapsed="false">
      <c r="A11" s="8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  <c r="H11" s="0" t="s">
        <v>28</v>
      </c>
    </row>
    <row r="12" customFormat="false" ht="14.65" hidden="false" customHeight="false" outlineLevel="0" collapsed="false">
      <c r="A12" s="8" t="s">
        <v>12</v>
      </c>
      <c r="B12" s="26" t="n">
        <f aca="false">B$7*$F4/$F$7</f>
        <v>7.58333333333333</v>
      </c>
      <c r="C12" s="27" t="n">
        <f aca="false">C$7*$F4/$F$7</f>
        <v>8.30555555555556</v>
      </c>
      <c r="D12" s="27" t="n">
        <f aca="false">D$7*$F4/$F$7</f>
        <v>9.38888888888889</v>
      </c>
      <c r="E12" s="27" t="n">
        <f aca="false">E$7*$F4/$F$7</f>
        <v>13.7222222222222</v>
      </c>
      <c r="F12" s="24" t="n">
        <f aca="false">SUM(B12:E12)</f>
        <v>39</v>
      </c>
    </row>
    <row r="13" customFormat="false" ht="17" hidden="false" customHeight="false" outlineLevel="0" collapsed="false">
      <c r="A13" s="8" t="s">
        <v>13</v>
      </c>
      <c r="B13" s="27" t="n">
        <f aca="false">B$7*$F5/$F$7</f>
        <v>8.16666666666667</v>
      </c>
      <c r="C13" s="27" t="n">
        <f aca="false">C$7*$F5/$F$7</f>
        <v>8.94444444444444</v>
      </c>
      <c r="D13" s="27" t="n">
        <f aca="false">D$7*$F5/$F$7</f>
        <v>10.1111111111111</v>
      </c>
      <c r="E13" s="26" t="n">
        <f aca="false">E$7*$F5/$F$7</f>
        <v>14.7777777777778</v>
      </c>
      <c r="F13" s="24" t="n">
        <f aca="false">SUM(B13:E13)</f>
        <v>42</v>
      </c>
      <c r="G13" s="28" t="s">
        <v>29</v>
      </c>
    </row>
    <row r="14" customFormat="false" ht="14.65" hidden="false" customHeight="false" outlineLevel="0" collapsed="false">
      <c r="A14" s="8" t="s">
        <v>14</v>
      </c>
      <c r="B14" s="27" t="n">
        <f aca="false">B$7*$F6/$F$7</f>
        <v>5.25</v>
      </c>
      <c r="C14" s="27" t="n">
        <f aca="false">C$7*$F6/$F$7</f>
        <v>5.75</v>
      </c>
      <c r="D14" s="26" t="n">
        <f aca="false">D$7*$F6/$F$7</f>
        <v>6.5</v>
      </c>
      <c r="E14" s="27" t="n">
        <f aca="false">E$7*$F6/$F$7</f>
        <v>9.5</v>
      </c>
      <c r="F14" s="24" t="n">
        <f aca="false">SUM(B14:E14)</f>
        <v>27</v>
      </c>
    </row>
    <row r="15" customFormat="false" ht="12.8" hidden="false" customHeight="false" outlineLevel="0" collapsed="false">
      <c r="A15" s="8" t="s">
        <v>11</v>
      </c>
      <c r="B15" s="24" t="n">
        <f aca="false">SUM(B12:B14)</f>
        <v>21</v>
      </c>
      <c r="C15" s="24" t="n">
        <f aca="false">SUM(C12:C14)</f>
        <v>23</v>
      </c>
      <c r="D15" s="24" t="n">
        <f aca="false">SUM(D12:D14)</f>
        <v>26</v>
      </c>
      <c r="E15" s="24" t="n">
        <f aca="false">SUM(E12:E14)</f>
        <v>38</v>
      </c>
      <c r="F15" s="24" t="n">
        <f aca="false">SUM(B15:E15)</f>
        <v>108</v>
      </c>
    </row>
    <row r="16" customFormat="false" ht="12.8" hidden="false" customHeight="false" outlineLevel="0" collapsed="false">
      <c r="H16" s="29" t="s">
        <v>30</v>
      </c>
      <c r="I16" s="30"/>
      <c r="J16" s="30"/>
      <c r="K16" s="31"/>
    </row>
    <row r="17" customFormat="false" ht="12.8" hidden="false" customHeight="false" outlineLevel="0" collapsed="false">
      <c r="A17" s="32" t="s">
        <v>31</v>
      </c>
    </row>
    <row r="18" customFormat="false" ht="12.8" hidden="false" customHeight="false" outlineLevel="0" collapsed="false">
      <c r="H18" s="0" t="s">
        <v>32</v>
      </c>
    </row>
    <row r="20" customFormat="false" ht="12.8" hidden="false" customHeight="false" outlineLevel="0" collapsed="false">
      <c r="A20" s="25" t="s">
        <v>33</v>
      </c>
      <c r="C20" s="14" t="s">
        <v>34</v>
      </c>
      <c r="H20" s="33" t="s">
        <v>35</v>
      </c>
      <c r="I20" s="34" t="n">
        <v>0.1</v>
      </c>
      <c r="J20" s="35" t="n">
        <f aca="false">CHIINV(I20,I$24)</f>
        <v>10.6446406756684</v>
      </c>
      <c r="K20" s="36"/>
    </row>
    <row r="21" customFormat="false" ht="12.8" hidden="false" customHeight="false" outlineLevel="0" collapsed="false">
      <c r="H21" s="33"/>
      <c r="I21" s="34" t="n">
        <v>0.05</v>
      </c>
      <c r="J21" s="35" t="n">
        <f aca="false">CHIINV(I21,I$24)</f>
        <v>12.591587243744</v>
      </c>
      <c r="K21" s="36"/>
    </row>
    <row r="22" customFormat="false" ht="12.8" hidden="false" customHeight="false" outlineLevel="0" collapsed="false">
      <c r="A22" s="8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8" t="s">
        <v>11</v>
      </c>
      <c r="H22" s="33"/>
      <c r="I22" s="34" t="n">
        <v>0.01</v>
      </c>
      <c r="J22" s="35" t="n">
        <f aca="false">CHIINV(I22,I$24)</f>
        <v>16.8118938297709</v>
      </c>
      <c r="K22" s="36"/>
    </row>
    <row r="23" customFormat="false" ht="12.8" hidden="false" customHeight="false" outlineLevel="0" collapsed="false">
      <c r="A23" s="38" t="s">
        <v>12</v>
      </c>
      <c r="B23" s="39" t="n">
        <f aca="false">(B4-B12)^2/B12</f>
        <v>0.77014652014652</v>
      </c>
      <c r="C23" s="40" t="n">
        <f aca="false">(C4-C12)^2/C12</f>
        <v>0.20522110739502</v>
      </c>
      <c r="D23" s="40" t="n">
        <f aca="false">(D4-D12)^2/D12</f>
        <v>0.0161078238001315</v>
      </c>
      <c r="E23" s="41" t="n">
        <f aca="false">(E4-E12)^2/E12</f>
        <v>0.0380116959064327</v>
      </c>
      <c r="F23" s="42" t="n">
        <f aca="false">SUM(B23:E23)</f>
        <v>1.02948714724811</v>
      </c>
    </row>
    <row r="24" customFormat="false" ht="12.8" hidden="false" customHeight="false" outlineLevel="0" collapsed="false">
      <c r="A24" s="38" t="s">
        <v>13</v>
      </c>
      <c r="B24" s="43" t="n">
        <f aca="false">(B5-B13)^2/B13</f>
        <v>0.0850340136054423</v>
      </c>
      <c r="C24" s="44" t="n">
        <f aca="false">(C5-C13)^2/C13</f>
        <v>2.73326432022084</v>
      </c>
      <c r="D24" s="44" t="n">
        <f aca="false">(D5-D13)^2/D13</f>
        <v>0.825396825396826</v>
      </c>
      <c r="E24" s="45" t="n">
        <f aca="false">(E5-E13)^2/E13</f>
        <v>0.101086048454469</v>
      </c>
      <c r="F24" s="42" t="n">
        <f aca="false">SUM(B24:E24)</f>
        <v>3.74478120767758</v>
      </c>
      <c r="H24" s="46" t="s">
        <v>36</v>
      </c>
      <c r="I24" s="47" t="n">
        <f aca="false">I25*I26</f>
        <v>6</v>
      </c>
    </row>
    <row r="25" customFormat="false" ht="12.8" hidden="false" customHeight="false" outlineLevel="0" collapsed="false">
      <c r="A25" s="38" t="s">
        <v>14</v>
      </c>
      <c r="B25" s="48" t="n">
        <f aca="false">(B6-B14)^2/B14</f>
        <v>2.01190476190476</v>
      </c>
      <c r="C25" s="49" t="n">
        <f aca="false">(C6-C14)^2/C14</f>
        <v>6.79347826086957</v>
      </c>
      <c r="D25" s="50" t="n">
        <f aca="false">(D6-D14)^2/D14</f>
        <v>0.961538461538462</v>
      </c>
      <c r="E25" s="51" t="n">
        <f aca="false">(E6-E14)^2/E14</f>
        <v>0.0263157894736842</v>
      </c>
      <c r="F25" s="42" t="n">
        <f aca="false">SUM(B25:E25)</f>
        <v>9.79323727378647</v>
      </c>
      <c r="H25" s="52" t="s">
        <v>37</v>
      </c>
      <c r="I25" s="10" t="n">
        <f aca="false">COUNT(B23:B25)-1</f>
        <v>2</v>
      </c>
      <c r="J25" s="0" t="s">
        <v>38</v>
      </c>
    </row>
    <row r="26" customFormat="false" ht="12.8" hidden="false" customHeight="false" outlineLevel="0" collapsed="false">
      <c r="A26" s="8" t="s">
        <v>11</v>
      </c>
      <c r="B26" s="42" t="n">
        <f aca="false">SUM(B23:B25)</f>
        <v>2.86708529565672</v>
      </c>
      <c r="C26" s="42" t="n">
        <f aca="false">SUM(C23:C25)</f>
        <v>9.73196368848543</v>
      </c>
      <c r="D26" s="42" t="n">
        <f aca="false">SUM(D23:D25)</f>
        <v>1.80304311073542</v>
      </c>
      <c r="E26" s="42" t="n">
        <f aca="false">SUM(E23:E25)</f>
        <v>0.165413533834586</v>
      </c>
      <c r="F26" s="53" t="n">
        <f aca="false">SUM(B23:E25)</f>
        <v>14.5675056287122</v>
      </c>
      <c r="H26" s="12" t="s">
        <v>39</v>
      </c>
      <c r="I26" s="10" t="n">
        <f aca="false">COUNT(B23:E23)-1</f>
        <v>3</v>
      </c>
      <c r="J26" s="0" t="s">
        <v>40</v>
      </c>
    </row>
    <row r="27" customFormat="false" ht="12.8" hidden="false" customHeight="false" outlineLevel="0" collapsed="false">
      <c r="A27" s="0" t="s">
        <v>41</v>
      </c>
      <c r="F27" s="54" t="s">
        <v>42</v>
      </c>
    </row>
    <row r="28" customFormat="false" ht="13.65" hidden="false" customHeight="false" outlineLevel="0" collapsed="false">
      <c r="F28" s="55" t="s">
        <v>43</v>
      </c>
      <c r="H28" s="56" t="s">
        <v>44</v>
      </c>
    </row>
    <row r="30" customFormat="false" ht="14.65" hidden="false" customHeight="false" outlineLevel="0" collapsed="false">
      <c r="A30" s="25" t="s">
        <v>54</v>
      </c>
      <c r="H30" s="0" t="s">
        <v>46</v>
      </c>
    </row>
    <row r="31" customFormat="false" ht="14.65" hidden="false" customHeight="false" outlineLevel="0" collapsed="false">
      <c r="H31" s="10" t="s">
        <v>35</v>
      </c>
      <c r="I31" s="10" t="s">
        <v>47</v>
      </c>
      <c r="J31" s="10" t="s">
        <v>48</v>
      </c>
      <c r="K31" s="10" t="s">
        <v>49</v>
      </c>
    </row>
    <row r="32" customFormat="false" ht="14.65" hidden="false" customHeight="false" outlineLevel="0" collapsed="false">
      <c r="A32" s="8" t="s">
        <v>6</v>
      </c>
      <c r="B32" s="37" t="s">
        <v>7</v>
      </c>
      <c r="C32" s="37" t="s">
        <v>8</v>
      </c>
      <c r="D32" s="37" t="s">
        <v>9</v>
      </c>
      <c r="E32" s="37" t="s">
        <v>10</v>
      </c>
      <c r="F32" s="8" t="s">
        <v>11</v>
      </c>
      <c r="H32" s="16" t="n">
        <v>0.1</v>
      </c>
      <c r="I32" s="59" t="n">
        <f aca="false">F$26</f>
        <v>14.5675056287122</v>
      </c>
      <c r="J32" s="27" t="n">
        <f aca="false">J20</f>
        <v>10.6446406756684</v>
      </c>
      <c r="K32" s="60" t="str">
        <f aca="false">IF(I32&gt;J32,"H1 Adoptée","H0 adoptée")</f>
        <v>H1 Adoptée</v>
      </c>
    </row>
    <row r="33" customFormat="false" ht="14.65" hidden="false" customHeight="false" outlineLevel="0" collapsed="false">
      <c r="A33" s="38" t="s">
        <v>12</v>
      </c>
      <c r="B33" s="61" t="n">
        <f aca="false">B23/$F$26</f>
        <v>0.0528674256098163</v>
      </c>
      <c r="C33" s="61" t="n">
        <f aca="false">C23/$F$26</f>
        <v>0.0140875941719587</v>
      </c>
      <c r="D33" s="61" t="n">
        <f aca="false">D23/$F$26</f>
        <v>0.00110573657636922</v>
      </c>
      <c r="E33" s="61" t="n">
        <f aca="false">E23/$F$26</f>
        <v>0.00260934829031489</v>
      </c>
      <c r="F33" s="62" t="n">
        <f aca="false">F23/$F$26</f>
        <v>0.0706701046484591</v>
      </c>
      <c r="H33" s="16" t="n">
        <v>0.05</v>
      </c>
      <c r="I33" s="59" t="n">
        <f aca="false">F$26</f>
        <v>14.5675056287122</v>
      </c>
      <c r="J33" s="27" t="n">
        <f aca="false">J21</f>
        <v>12.591587243744</v>
      </c>
      <c r="K33" s="60" t="str">
        <f aca="false">IF(I33&gt;J33,"H1 Adoptée","H0 adoptée")</f>
        <v>H1 Adoptée</v>
      </c>
    </row>
    <row r="34" customFormat="false" ht="14.65" hidden="false" customHeight="false" outlineLevel="0" collapsed="false">
      <c r="A34" s="38" t="s">
        <v>13</v>
      </c>
      <c r="B34" s="61" t="n">
        <f aca="false">B24/$F$26</f>
        <v>0.00583723911098703</v>
      </c>
      <c r="C34" s="63" t="n">
        <f aca="false">C24/$F$26</f>
        <v>0.187627476514143</v>
      </c>
      <c r="D34" s="61" t="n">
        <f aca="false">D24/$F$26</f>
        <v>0.0566601343039807</v>
      </c>
      <c r="E34" s="61" t="n">
        <f aca="false">E24/$F$26</f>
        <v>0.00693914600281544</v>
      </c>
      <c r="F34" s="62" t="n">
        <f aca="false">F24/$F$26</f>
        <v>0.257063995931927</v>
      </c>
      <c r="H34" s="16" t="n">
        <v>0.01</v>
      </c>
      <c r="I34" s="59" t="n">
        <f aca="false">F$26</f>
        <v>14.5675056287122</v>
      </c>
      <c r="J34" s="27" t="n">
        <f aca="false">J22</f>
        <v>16.8118938297709</v>
      </c>
      <c r="K34" s="60" t="str">
        <f aca="false">IF(I34&gt;J34,"H1 Adoptée","H0 adoptée")</f>
        <v>H0 adoptée</v>
      </c>
    </row>
    <row r="35" customFormat="false" ht="14.65" hidden="false" customHeight="false" outlineLevel="0" collapsed="false">
      <c r="A35" s="38" t="s">
        <v>14</v>
      </c>
      <c r="B35" s="63" t="n">
        <f aca="false">B25/$F$26</f>
        <v>0.138109077365953</v>
      </c>
      <c r="C35" s="63" t="n">
        <f aca="false">C25/$F$26</f>
        <v>0.466344646366898</v>
      </c>
      <c r="D35" s="61" t="n">
        <f aca="false">D25/$F$26</f>
        <v>0.0660057037934686</v>
      </c>
      <c r="E35" s="61" t="n">
        <f aca="false">E25/$F$26</f>
        <v>0.00180647189329493</v>
      </c>
      <c r="F35" s="62" t="n">
        <f aca="false">F25/$F$26</f>
        <v>0.672265899419614</v>
      </c>
    </row>
    <row r="36" customFormat="false" ht="14.65" hidden="false" customHeight="false" outlineLevel="0" collapsed="false">
      <c r="A36" s="8" t="s">
        <v>11</v>
      </c>
      <c r="B36" s="62" t="n">
        <f aca="false">B26/$F$26</f>
        <v>0.196813742086756</v>
      </c>
      <c r="C36" s="62" t="n">
        <f aca="false">C26/$F$26</f>
        <v>0.668059717053</v>
      </c>
      <c r="D36" s="62" t="n">
        <f aca="false">D26/$F$26</f>
        <v>0.123771574673819</v>
      </c>
      <c r="E36" s="62" t="n">
        <f aca="false">E26/$F$26</f>
        <v>0.0113549661864253</v>
      </c>
      <c r="F36" s="62" t="n">
        <f aca="false">F26/$F$26</f>
        <v>1</v>
      </c>
    </row>
    <row r="38" customFormat="false" ht="14.65" hidden="false" customHeight="false" outlineLevel="0" collapsed="false">
      <c r="A38" s="25" t="s">
        <v>55</v>
      </c>
    </row>
    <row r="41" customFormat="false" ht="14.65" hidden="false" customHeight="false" outlineLevel="0" collapsed="false">
      <c r="E41" s="0" t="s">
        <v>56</v>
      </c>
      <c r="F41" s="64" t="n">
        <f aca="false">SQRT(F26/(F26+F15))</f>
        <v>0.344750514794961</v>
      </c>
    </row>
    <row r="43" customFormat="false" ht="15.6" hidden="false" customHeight="false" outlineLevel="0" collapsed="false">
      <c r="A43" s="25" t="s">
        <v>57</v>
      </c>
    </row>
    <row r="45" customFormat="false" ht="15.6" hidden="false" customHeight="false" outlineLevel="0" collapsed="false">
      <c r="A45" s="65" t="s">
        <v>58</v>
      </c>
    </row>
    <row r="47" customFormat="false" ht="14.65" hidden="false" customHeight="false" outlineLevel="0" collapsed="false">
      <c r="A47" s="25" t="s">
        <v>59</v>
      </c>
    </row>
    <row r="52" customFormat="false" ht="12.8" hidden="false" customHeight="false" outlineLevel="0" collapsed="false">
      <c r="A52" s="0" t="s">
        <v>60</v>
      </c>
    </row>
    <row r="53" customFormat="false" ht="14.65" hidden="false" customHeight="false" outlineLevel="0" collapsed="false">
      <c r="D53" s="0" t="s">
        <v>60</v>
      </c>
      <c r="E53" s="64" t="n">
        <f aca="false">SQRT(F26/(F15*2))</f>
        <v>0.259696275846386</v>
      </c>
    </row>
  </sheetData>
  <mergeCells count="2">
    <mergeCell ref="H20:H22"/>
    <mergeCell ref="K20:K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3399FF"/>
    <pageSetUpPr fitToPage="false"/>
  </sheetPr>
  <dimension ref="A1:M3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RowHeight="14.65"/>
  <cols>
    <col collapsed="false" hidden="false" max="1" min="1" style="0" width="14.3826530612245"/>
    <col collapsed="false" hidden="false" max="5" min="2" style="0" width="9.72959183673469"/>
    <col collapsed="false" hidden="false" max="6" min="6" style="0" width="8.92857142857143"/>
    <col collapsed="false" hidden="false" max="8" min="7" style="0" width="37.5612244897959"/>
    <col collapsed="false" hidden="false" max="9" min="9" style="0" width="4.46428571428571"/>
    <col collapsed="false" hidden="false" max="10" min="10" style="0" width="13.7142857142857"/>
    <col collapsed="false" hidden="false" max="12" min="11" style="0" width="11.5204081632653"/>
    <col collapsed="false" hidden="false" max="13" min="13" style="0" width="11.8724489795918"/>
    <col collapsed="false" hidden="false" max="1025" min="14" style="0" width="11.5204081632653"/>
  </cols>
  <sheetData>
    <row r="1" customFormat="false" ht="19.35" hidden="false" customHeight="false" outlineLevel="0" collapsed="false">
      <c r="A1" s="7" t="s">
        <v>5</v>
      </c>
    </row>
    <row r="2" customFormat="false" ht="14.65" hidden="false" customHeight="false" outlineLevel="0" collapsed="false">
      <c r="A2" s="14" t="s">
        <v>19</v>
      </c>
      <c r="B2" s="14"/>
      <c r="I2" s="23" t="s">
        <v>20</v>
      </c>
    </row>
    <row r="3" customFormat="false" ht="14.65" hidden="false" customHeight="false" outlineLevel="0" collapsed="false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66"/>
      <c r="H3" s="66"/>
    </row>
    <row r="4" customFormat="false" ht="14.65" hidden="false" customHeight="false" outlineLevel="0" collapsed="false">
      <c r="A4" s="8" t="s">
        <v>12</v>
      </c>
      <c r="B4" s="67" t="n">
        <v>10</v>
      </c>
      <c r="C4" s="67" t="n">
        <v>7</v>
      </c>
      <c r="D4" s="67" t="n">
        <v>9</v>
      </c>
      <c r="E4" s="67" t="n">
        <v>13</v>
      </c>
      <c r="F4" s="24" t="n">
        <f aca="false">SUM(B4:E4)</f>
        <v>39</v>
      </c>
      <c r="G4" s="68" t="s">
        <v>61</v>
      </c>
      <c r="H4" s="68"/>
      <c r="J4" s="0" t="s">
        <v>21</v>
      </c>
    </row>
    <row r="5" customFormat="false" ht="14.65" hidden="false" customHeight="false" outlineLevel="0" collapsed="false">
      <c r="A5" s="8" t="s">
        <v>13</v>
      </c>
      <c r="B5" s="67" t="n">
        <v>9</v>
      </c>
      <c r="C5" s="67" t="n">
        <v>4</v>
      </c>
      <c r="D5" s="67" t="n">
        <v>13</v>
      </c>
      <c r="E5" s="67" t="n">
        <v>16</v>
      </c>
      <c r="F5" s="24" t="n">
        <f aca="false">SUM(B5:E5)</f>
        <v>42</v>
      </c>
      <c r="G5" s="69"/>
      <c r="H5" s="69"/>
    </row>
    <row r="6" customFormat="false" ht="14.65" hidden="false" customHeight="false" outlineLevel="0" collapsed="false">
      <c r="A6" s="8" t="s">
        <v>14</v>
      </c>
      <c r="B6" s="67" t="n">
        <v>2</v>
      </c>
      <c r="C6" s="67" t="n">
        <v>12</v>
      </c>
      <c r="D6" s="67" t="n">
        <v>4</v>
      </c>
      <c r="E6" s="67" t="n">
        <v>9</v>
      </c>
      <c r="F6" s="24" t="n">
        <f aca="false">SUM(B6:E6)</f>
        <v>27</v>
      </c>
      <c r="G6" s="70" t="s">
        <v>62</v>
      </c>
      <c r="H6" s="69"/>
      <c r="J6" s="0" t="s">
        <v>22</v>
      </c>
    </row>
    <row r="7" customFormat="false" ht="14.65" hidden="false" customHeight="false" outlineLevel="0" collapsed="false">
      <c r="A7" s="8" t="s">
        <v>11</v>
      </c>
      <c r="B7" s="24" t="n">
        <f aca="false">SUM(B4:B6)</f>
        <v>21</v>
      </c>
      <c r="C7" s="24" t="n">
        <f aca="false">SUM(C4:C6)</f>
        <v>23</v>
      </c>
      <c r="D7" s="24" t="n">
        <f aca="false">SUM(D4:D6)</f>
        <v>26</v>
      </c>
      <c r="E7" s="24" t="n">
        <f aca="false">SUM(E4:E6)</f>
        <v>38</v>
      </c>
      <c r="F7" s="24" t="n">
        <f aca="false">SUM(B7:E7)</f>
        <v>108</v>
      </c>
      <c r="G7" s="69"/>
      <c r="H7" s="69"/>
      <c r="I7" s="0" t="s">
        <v>23</v>
      </c>
    </row>
    <row r="8" customFormat="false" ht="14.65" hidden="false" customHeight="false" outlineLevel="0" collapsed="false">
      <c r="J8" s="0" t="s">
        <v>24</v>
      </c>
    </row>
    <row r="9" customFormat="false" ht="14.65" hidden="false" customHeight="false" outlineLevel="0" collapsed="false">
      <c r="A9" s="25" t="s">
        <v>25</v>
      </c>
      <c r="G9" s="64" t="n">
        <f aca="false">CHITEST(B4:E6,B12:E14)</f>
        <v>0.0239008786051668</v>
      </c>
      <c r="H9" s="71" t="s">
        <v>63</v>
      </c>
    </row>
    <row r="10" customFormat="false" ht="14.65" hidden="false" customHeight="false" outlineLevel="0" collapsed="false">
      <c r="A10" s="14" t="s">
        <v>26</v>
      </c>
      <c r="B10" s="14"/>
      <c r="I10" s="0" t="s">
        <v>27</v>
      </c>
    </row>
    <row r="11" customFormat="false" ht="14.65" hidden="false" customHeight="false" outlineLevel="0" collapsed="false">
      <c r="A11" s="8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  <c r="G11" s="66"/>
      <c r="H11" s="66"/>
      <c r="J11" s="0" t="s">
        <v>28</v>
      </c>
    </row>
    <row r="12" customFormat="false" ht="14.65" hidden="false" customHeight="false" outlineLevel="0" collapsed="false">
      <c r="A12" s="8" t="s">
        <v>12</v>
      </c>
      <c r="B12" s="72" t="n">
        <f aca="false">B$7*$F4/$F$7</f>
        <v>7.58333333333333</v>
      </c>
      <c r="C12" s="72" t="n">
        <f aca="false">C$7*$F4/$F$7</f>
        <v>8.30555555555556</v>
      </c>
      <c r="D12" s="72" t="n">
        <f aca="false">D$7*$F4/$F$7</f>
        <v>9.38888888888889</v>
      </c>
      <c r="E12" s="72" t="n">
        <f aca="false">E$7*$F4/$F$7</f>
        <v>13.7222222222222</v>
      </c>
      <c r="F12" s="24" t="n">
        <f aca="false">SUM(B12:E12)</f>
        <v>39</v>
      </c>
      <c r="G12" s="69"/>
      <c r="H12" s="69"/>
    </row>
    <row r="13" customFormat="false" ht="17" hidden="false" customHeight="false" outlineLevel="0" collapsed="false">
      <c r="A13" s="8" t="s">
        <v>13</v>
      </c>
      <c r="B13" s="72" t="n">
        <f aca="false">B$7*$F5/$F$7</f>
        <v>8.16666666666667</v>
      </c>
      <c r="C13" s="72" t="n">
        <f aca="false">C$7*$F5/$F$7</f>
        <v>8.94444444444444</v>
      </c>
      <c r="D13" s="72" t="n">
        <f aca="false">D$7*$F5/$F$7</f>
        <v>10.1111111111111</v>
      </c>
      <c r="E13" s="72" t="n">
        <f aca="false">E$7*$F5/$F$7</f>
        <v>14.7777777777778</v>
      </c>
      <c r="F13" s="24" t="n">
        <f aca="false">SUM(B13:E13)</f>
        <v>42</v>
      </c>
      <c r="G13" s="69"/>
      <c r="H13" s="69"/>
      <c r="I13" s="28" t="s">
        <v>29</v>
      </c>
    </row>
    <row r="14" customFormat="false" ht="14.65" hidden="false" customHeight="false" outlineLevel="0" collapsed="false">
      <c r="A14" s="8" t="s">
        <v>14</v>
      </c>
      <c r="B14" s="72" t="n">
        <f aca="false">B$7*$F6/$F$7</f>
        <v>5.25</v>
      </c>
      <c r="C14" s="72" t="n">
        <f aca="false">C$7*$F6/$F$7</f>
        <v>5.75</v>
      </c>
      <c r="D14" s="72" t="n">
        <f aca="false">D$7*$F6/$F$7</f>
        <v>6.5</v>
      </c>
      <c r="E14" s="72" t="n">
        <f aca="false">E$7*$F6/$F$7</f>
        <v>9.5</v>
      </c>
      <c r="F14" s="24" t="n">
        <f aca="false">SUM(B14:E14)</f>
        <v>27</v>
      </c>
      <c r="G14" s="69"/>
      <c r="H14" s="69"/>
    </row>
    <row r="15" customFormat="false" ht="14.65" hidden="false" customHeight="false" outlineLevel="0" collapsed="false">
      <c r="A15" s="8" t="s">
        <v>11</v>
      </c>
      <c r="B15" s="24" t="n">
        <f aca="false">SUM(B12:B14)</f>
        <v>21</v>
      </c>
      <c r="C15" s="24" t="n">
        <f aca="false">SUM(C12:C14)</f>
        <v>23</v>
      </c>
      <c r="D15" s="24" t="n">
        <f aca="false">SUM(D12:D14)</f>
        <v>26</v>
      </c>
      <c r="E15" s="24" t="n">
        <f aca="false">SUM(E12:E14)</f>
        <v>38</v>
      </c>
      <c r="F15" s="24" t="n">
        <f aca="false">SUM(B15:E15)</f>
        <v>108</v>
      </c>
      <c r="G15" s="69"/>
      <c r="H15" s="69"/>
    </row>
    <row r="16" customFormat="false" ht="14.65" hidden="false" customHeight="false" outlineLevel="0" collapsed="false">
      <c r="J16" s="29" t="s">
        <v>30</v>
      </c>
      <c r="K16" s="30"/>
      <c r="L16" s="30"/>
      <c r="M16" s="31"/>
    </row>
    <row r="17" customFormat="false" ht="14.65" hidden="false" customHeight="false" outlineLevel="0" collapsed="false">
      <c r="A17" s="32" t="s">
        <v>31</v>
      </c>
    </row>
    <row r="18" customFormat="false" ht="14.65" hidden="false" customHeight="false" outlineLevel="0" collapsed="false">
      <c r="J18" s="0" t="s">
        <v>32</v>
      </c>
    </row>
    <row r="20" customFormat="false" ht="14.65" hidden="false" customHeight="false" outlineLevel="0" collapsed="false">
      <c r="A20" s="25" t="s">
        <v>33</v>
      </c>
      <c r="C20" s="14" t="s">
        <v>34</v>
      </c>
      <c r="J20" s="33" t="s">
        <v>35</v>
      </c>
      <c r="K20" s="34" t="n">
        <v>0.1</v>
      </c>
      <c r="L20" s="35" t="n">
        <f aca="false">CHIINV(K20,K$24)</f>
        <v>10.6446406756684</v>
      </c>
      <c r="M20" s="36"/>
    </row>
    <row r="21" customFormat="false" ht="14.65" hidden="false" customHeight="false" outlineLevel="0" collapsed="false">
      <c r="J21" s="33"/>
      <c r="K21" s="34" t="n">
        <v>0.05</v>
      </c>
      <c r="L21" s="35" t="n">
        <f aca="false">CHIINV(K21,K$24)</f>
        <v>12.591587243744</v>
      </c>
      <c r="M21" s="36"/>
    </row>
    <row r="22" customFormat="false" ht="14.65" hidden="false" customHeight="false" outlineLevel="0" collapsed="false">
      <c r="A22" s="8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8" t="s">
        <v>11</v>
      </c>
      <c r="G22" s="66"/>
      <c r="H22" s="66"/>
      <c r="J22" s="33"/>
      <c r="K22" s="34" t="n">
        <v>0.01</v>
      </c>
      <c r="L22" s="35" t="n">
        <f aca="false">CHIINV(K22,K$24)</f>
        <v>16.8118938297709</v>
      </c>
      <c r="M22" s="36"/>
    </row>
    <row r="23" customFormat="false" ht="14.65" hidden="false" customHeight="false" outlineLevel="0" collapsed="false">
      <c r="A23" s="38" t="s">
        <v>12</v>
      </c>
      <c r="B23" s="39" t="n">
        <f aca="false">(B4-B12)^2/B12</f>
        <v>0.77014652014652</v>
      </c>
      <c r="C23" s="40" t="n">
        <f aca="false">(C4-C12)^2/C12</f>
        <v>0.20522110739502</v>
      </c>
      <c r="D23" s="40" t="n">
        <f aca="false">(D4-D12)^2/D12</f>
        <v>0.0161078238001315</v>
      </c>
      <c r="E23" s="41" t="n">
        <f aca="false">(E4-E12)^2/E12</f>
        <v>0.0380116959064327</v>
      </c>
      <c r="F23" s="42" t="n">
        <f aca="false">SUM(B23:E23)</f>
        <v>1.02948714724811</v>
      </c>
      <c r="G23" s="73"/>
      <c r="H23" s="73"/>
    </row>
    <row r="24" customFormat="false" ht="14.65" hidden="false" customHeight="false" outlineLevel="0" collapsed="false">
      <c r="A24" s="38" t="s">
        <v>13</v>
      </c>
      <c r="B24" s="43" t="n">
        <f aca="false">(B5-B13)^2/B13</f>
        <v>0.0850340136054423</v>
      </c>
      <c r="C24" s="44" t="n">
        <f aca="false">(C5-C13)^2/C13</f>
        <v>2.73326432022084</v>
      </c>
      <c r="D24" s="44" t="n">
        <f aca="false">(D5-D13)^2/D13</f>
        <v>0.825396825396826</v>
      </c>
      <c r="E24" s="45" t="n">
        <f aca="false">(E5-E13)^2/E13</f>
        <v>0.101086048454469</v>
      </c>
      <c r="F24" s="42" t="n">
        <f aca="false">SUM(B24:E24)</f>
        <v>3.74478120767758</v>
      </c>
      <c r="G24" s="73"/>
      <c r="H24" s="73"/>
      <c r="J24" s="46" t="s">
        <v>36</v>
      </c>
      <c r="K24" s="47" t="n">
        <f aca="false">K25*K26</f>
        <v>6</v>
      </c>
    </row>
    <row r="25" customFormat="false" ht="14.65" hidden="false" customHeight="false" outlineLevel="0" collapsed="false">
      <c r="A25" s="38" t="s">
        <v>14</v>
      </c>
      <c r="B25" s="48" t="n">
        <f aca="false">(B6-B14)^2/B14</f>
        <v>2.01190476190476</v>
      </c>
      <c r="C25" s="49" t="n">
        <f aca="false">(C6-C14)^2/C14</f>
        <v>6.79347826086957</v>
      </c>
      <c r="D25" s="50" t="n">
        <f aca="false">(D6-D14)^2/D14</f>
        <v>0.961538461538462</v>
      </c>
      <c r="E25" s="51" t="n">
        <f aca="false">(E6-E14)^2/E14</f>
        <v>0.0263157894736842</v>
      </c>
      <c r="F25" s="42" t="n">
        <f aca="false">SUM(B25:E25)</f>
        <v>9.79323727378647</v>
      </c>
      <c r="G25" s="73"/>
      <c r="H25" s="73"/>
      <c r="J25" s="52" t="s">
        <v>37</v>
      </c>
      <c r="K25" s="10" t="n">
        <f aca="false">COUNT(B23:B25)-1</f>
        <v>2</v>
      </c>
      <c r="L25" s="0" t="s">
        <v>38</v>
      </c>
    </row>
    <row r="26" customFormat="false" ht="14.65" hidden="false" customHeight="false" outlineLevel="0" collapsed="false">
      <c r="A26" s="8" t="s">
        <v>11</v>
      </c>
      <c r="B26" s="42" t="n">
        <f aca="false">SUM(B23:B25)</f>
        <v>2.86708529565672</v>
      </c>
      <c r="C26" s="42" t="n">
        <f aca="false">SUM(C23:C25)</f>
        <v>9.73196368848543</v>
      </c>
      <c r="D26" s="42" t="n">
        <f aca="false">SUM(D23:D25)</f>
        <v>1.80304311073542</v>
      </c>
      <c r="E26" s="42" t="n">
        <f aca="false">SUM(E23:E25)</f>
        <v>0.165413533834586</v>
      </c>
      <c r="F26" s="53" t="n">
        <f aca="false">SUM(B23:E25)</f>
        <v>14.5675056287122</v>
      </c>
      <c r="G26" s="74"/>
      <c r="H26" s="74"/>
      <c r="J26" s="12" t="s">
        <v>39</v>
      </c>
      <c r="K26" s="10" t="n">
        <f aca="false">COUNT(B23:E23)-1</f>
        <v>3</v>
      </c>
      <c r="L26" s="0" t="s">
        <v>40</v>
      </c>
    </row>
    <row r="27" customFormat="false" ht="14.65" hidden="false" customHeight="false" outlineLevel="0" collapsed="false">
      <c r="A27" s="0" t="s">
        <v>41</v>
      </c>
      <c r="F27" s="54" t="s">
        <v>42</v>
      </c>
      <c r="G27" s="54"/>
      <c r="H27" s="54"/>
    </row>
    <row r="28" customFormat="false" ht="14.9" hidden="false" customHeight="false" outlineLevel="0" collapsed="false">
      <c r="F28" s="55" t="s">
        <v>43</v>
      </c>
      <c r="J28" s="56" t="s">
        <v>44</v>
      </c>
    </row>
    <row r="30" customFormat="false" ht="18.15" hidden="false" customHeight="false" outlineLevel="0" collapsed="false">
      <c r="A30" s="57" t="s">
        <v>45</v>
      </c>
      <c r="B30" s="57"/>
      <c r="C30" s="57"/>
      <c r="D30" s="57"/>
      <c r="J30" s="0" t="s">
        <v>46</v>
      </c>
    </row>
    <row r="31" customFormat="false" ht="14.65" hidden="false" customHeight="false" outlineLevel="0" collapsed="false">
      <c r="J31" s="10" t="s">
        <v>35</v>
      </c>
      <c r="K31" s="10" t="s">
        <v>47</v>
      </c>
      <c r="L31" s="10" t="s">
        <v>48</v>
      </c>
      <c r="M31" s="10" t="s">
        <v>49</v>
      </c>
    </row>
    <row r="32" customFormat="false" ht="14.65" hidden="false" customHeight="false" outlineLevel="0" collapsed="false">
      <c r="A32" s="58" t="s">
        <v>50</v>
      </c>
      <c r="B32" s="0" t="s">
        <v>51</v>
      </c>
      <c r="J32" s="16" t="n">
        <v>0.1</v>
      </c>
      <c r="K32" s="59" t="n">
        <f aca="false">F$26</f>
        <v>14.5675056287122</v>
      </c>
      <c r="L32" s="27" t="n">
        <f aca="false">L20</f>
        <v>10.6446406756684</v>
      </c>
      <c r="M32" s="60" t="str">
        <f aca="false">IF(K32&gt;L32,"H1 Adoptée","H0 adoptée")</f>
        <v>H1 Adoptée</v>
      </c>
    </row>
    <row r="33" customFormat="false" ht="14.65" hidden="false" customHeight="false" outlineLevel="0" collapsed="false">
      <c r="J33" s="16" t="n">
        <v>0.05</v>
      </c>
      <c r="K33" s="59" t="n">
        <f aca="false">F$26</f>
        <v>14.5675056287122</v>
      </c>
      <c r="L33" s="27" t="n">
        <f aca="false">L21</f>
        <v>12.591587243744</v>
      </c>
      <c r="M33" s="60" t="str">
        <f aca="false">IF(K33&gt;L33,"H1 Adoptée","H0 adoptée")</f>
        <v>H1 Adoptée</v>
      </c>
    </row>
    <row r="34" customFormat="false" ht="14.65" hidden="false" customHeight="false" outlineLevel="0" collapsed="false">
      <c r="A34" s="58" t="s">
        <v>52</v>
      </c>
      <c r="B34" s="0" t="s">
        <v>53</v>
      </c>
      <c r="J34" s="16" t="n">
        <v>0.01</v>
      </c>
      <c r="K34" s="59" t="n">
        <f aca="false">F$26</f>
        <v>14.5675056287122</v>
      </c>
      <c r="L34" s="27" t="n">
        <f aca="false">L22</f>
        <v>16.8118938297709</v>
      </c>
      <c r="M34" s="60" t="str">
        <f aca="false">IF(K34&gt;L34,"H1 Adoptée","H0 adoptée")</f>
        <v>H0 adoptée</v>
      </c>
    </row>
  </sheetData>
  <mergeCells count="4">
    <mergeCell ref="G4:H4"/>
    <mergeCell ref="J20:J22"/>
    <mergeCell ref="M20:M22"/>
    <mergeCell ref="A30:D3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0000CC"/>
    <pageSetUpPr fitToPage="false"/>
  </sheetPr>
  <dimension ref="A1:L3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4.65"/>
  <cols>
    <col collapsed="false" hidden="false" max="1" min="1" style="0" width="14.3826530612245"/>
    <col collapsed="false" hidden="false" max="2" min="2" style="0" width="10.719387755102"/>
    <col collapsed="false" hidden="false" max="3" min="3" style="0" width="9.89795918367347"/>
    <col collapsed="false" hidden="false" max="5" min="4" style="0" width="9.72959183673469"/>
    <col collapsed="false" hidden="false" max="6" min="6" style="0" width="6.9030612244898"/>
    <col collapsed="false" hidden="false" max="7" min="7" style="75" width="4.46428571428571"/>
    <col collapsed="false" hidden="false" max="8" min="8" style="0" width="4.46428571428571"/>
    <col collapsed="false" hidden="false" max="9" min="9" style="0" width="13.7142857142857"/>
    <col collapsed="false" hidden="false" max="11" min="10" style="0" width="11.5204081632653"/>
    <col collapsed="false" hidden="false" max="12" min="12" style="0" width="11.8724489795918"/>
    <col collapsed="false" hidden="false" max="1025" min="13" style="0" width="11.5204081632653"/>
  </cols>
  <sheetData>
    <row r="1" customFormat="false" ht="19.35" hidden="false" customHeight="false" outlineLevel="0" collapsed="false">
      <c r="A1" s="7" t="s">
        <v>5</v>
      </c>
    </row>
    <row r="2" customFormat="false" ht="14.65" hidden="false" customHeight="false" outlineLevel="0" collapsed="false">
      <c r="A2" s="14" t="s">
        <v>19</v>
      </c>
      <c r="B2" s="14"/>
      <c r="H2" s="23" t="s">
        <v>20</v>
      </c>
    </row>
    <row r="3" customFormat="false" ht="14.65" hidden="false" customHeight="false" outlineLevel="0" collapsed="false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66"/>
    </row>
    <row r="4" customFormat="false" ht="14.65" hidden="false" customHeight="false" outlineLevel="0" collapsed="false">
      <c r="A4" s="8" t="s">
        <v>12</v>
      </c>
      <c r="B4" s="76" t="n">
        <v>10</v>
      </c>
      <c r="C4" s="76" t="n">
        <v>7</v>
      </c>
      <c r="D4" s="76" t="n">
        <v>9</v>
      </c>
      <c r="E4" s="76" t="n">
        <v>13</v>
      </c>
      <c r="F4" s="24" t="n">
        <f aca="false">SUM(B4:E4)</f>
        <v>39</v>
      </c>
      <c r="G4" s="69"/>
      <c r="I4" s="0" t="s">
        <v>21</v>
      </c>
    </row>
    <row r="5" customFormat="false" ht="14.65" hidden="false" customHeight="false" outlineLevel="0" collapsed="false">
      <c r="A5" s="8" t="s">
        <v>13</v>
      </c>
      <c r="B5" s="76" t="n">
        <v>9</v>
      </c>
      <c r="C5" s="76" t="n">
        <v>4</v>
      </c>
      <c r="D5" s="76" t="n">
        <v>13</v>
      </c>
      <c r="E5" s="76" t="n">
        <v>6</v>
      </c>
      <c r="F5" s="24" t="n">
        <f aca="false">SUM(B5:E5)</f>
        <v>32</v>
      </c>
      <c r="G5" s="69"/>
    </row>
    <row r="6" customFormat="false" ht="14.65" hidden="false" customHeight="false" outlineLevel="0" collapsed="false">
      <c r="A6" s="8" t="s">
        <v>14</v>
      </c>
      <c r="B6" s="76" t="n">
        <v>2</v>
      </c>
      <c r="C6" s="77" t="n">
        <v>6</v>
      </c>
      <c r="D6" s="76" t="n">
        <v>4</v>
      </c>
      <c r="E6" s="76" t="n">
        <v>9</v>
      </c>
      <c r="F6" s="24" t="n">
        <f aca="false">SUM(B6:E6)</f>
        <v>21</v>
      </c>
      <c r="G6" s="69"/>
      <c r="I6" s="0" t="s">
        <v>22</v>
      </c>
    </row>
    <row r="7" customFormat="false" ht="14.65" hidden="false" customHeight="false" outlineLevel="0" collapsed="false">
      <c r="A7" s="8" t="s">
        <v>11</v>
      </c>
      <c r="B7" s="24" t="n">
        <f aca="false">SUM(B4:B6)</f>
        <v>21</v>
      </c>
      <c r="C7" s="24" t="n">
        <f aca="false">SUM(C4:C6)</f>
        <v>17</v>
      </c>
      <c r="D7" s="24" t="n">
        <f aca="false">SUM(D4:D6)</f>
        <v>26</v>
      </c>
      <c r="E7" s="24" t="n">
        <f aca="false">SUM(E4:E6)</f>
        <v>28</v>
      </c>
      <c r="F7" s="24" t="n">
        <f aca="false">SUM(B7:E7)</f>
        <v>92</v>
      </c>
      <c r="G7" s="69"/>
      <c r="H7" s="0" t="s">
        <v>23</v>
      </c>
    </row>
    <row r="8" customFormat="false" ht="14.65" hidden="false" customHeight="false" outlineLevel="0" collapsed="false">
      <c r="I8" s="0" t="s">
        <v>24</v>
      </c>
    </row>
    <row r="9" customFormat="false" ht="14.65" hidden="false" customHeight="false" outlineLevel="0" collapsed="false">
      <c r="A9" s="25" t="s">
        <v>25</v>
      </c>
    </row>
    <row r="10" customFormat="false" ht="14.65" hidden="false" customHeight="false" outlineLevel="0" collapsed="false">
      <c r="A10" s="14" t="s">
        <v>26</v>
      </c>
      <c r="B10" s="14"/>
      <c r="H10" s="0" t="s">
        <v>27</v>
      </c>
    </row>
    <row r="11" customFormat="false" ht="14.65" hidden="false" customHeight="false" outlineLevel="0" collapsed="false">
      <c r="A11" s="8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  <c r="G11" s="66"/>
      <c r="I11" s="0" t="s">
        <v>28</v>
      </c>
    </row>
    <row r="12" customFormat="false" ht="14.65" hidden="false" customHeight="false" outlineLevel="0" collapsed="false">
      <c r="A12" s="8" t="s">
        <v>12</v>
      </c>
      <c r="B12" s="78" t="n">
        <f aca="false">B$7*$F4/$F$7</f>
        <v>8.90217391304348</v>
      </c>
      <c r="C12" s="78" t="n">
        <f aca="false">C$7*$F4/$F$7</f>
        <v>7.20652173913043</v>
      </c>
      <c r="D12" s="78" t="n">
        <f aca="false">D$7*$F4/$F$7</f>
        <v>11.0217391304348</v>
      </c>
      <c r="E12" s="78" t="n">
        <f aca="false">E$7*$F4/$F$7</f>
        <v>11.8695652173913</v>
      </c>
      <c r="F12" s="24" t="n">
        <f aca="false">SUM(B12:E12)</f>
        <v>39</v>
      </c>
      <c r="G12" s="69"/>
    </row>
    <row r="13" customFormat="false" ht="17" hidden="false" customHeight="false" outlineLevel="0" collapsed="false">
      <c r="A13" s="8" t="s">
        <v>13</v>
      </c>
      <c r="B13" s="78" t="n">
        <f aca="false">B$7*$F5/$F$7</f>
        <v>7.30434782608696</v>
      </c>
      <c r="C13" s="78" t="n">
        <f aca="false">C$7*$F5/$F$7</f>
        <v>5.91304347826087</v>
      </c>
      <c r="D13" s="78" t="n">
        <f aca="false">D$7*$F5/$F$7</f>
        <v>9.04347826086956</v>
      </c>
      <c r="E13" s="78" t="n">
        <f aca="false">E$7*$F5/$F$7</f>
        <v>9.73913043478261</v>
      </c>
      <c r="F13" s="24" t="n">
        <f aca="false">SUM(B13:E13)</f>
        <v>32</v>
      </c>
      <c r="G13" s="69"/>
      <c r="H13" s="28" t="s">
        <v>29</v>
      </c>
    </row>
    <row r="14" customFormat="false" ht="14.65" hidden="false" customHeight="false" outlineLevel="0" collapsed="false">
      <c r="A14" s="8" t="s">
        <v>14</v>
      </c>
      <c r="B14" s="78" t="n">
        <f aca="false">B$7*$F6/$F$7</f>
        <v>4.79347826086957</v>
      </c>
      <c r="C14" s="78" t="n">
        <f aca="false">C$7*$F6/$F$7</f>
        <v>3.8804347826087</v>
      </c>
      <c r="D14" s="78" t="n">
        <f aca="false">D$7*$F6/$F$7</f>
        <v>5.93478260869565</v>
      </c>
      <c r="E14" s="78" t="n">
        <f aca="false">E$7*$F6/$F$7</f>
        <v>6.39130434782609</v>
      </c>
      <c r="F14" s="24" t="n">
        <f aca="false">SUM(B14:E14)</f>
        <v>21</v>
      </c>
      <c r="G14" s="69"/>
    </row>
    <row r="15" customFormat="false" ht="14.65" hidden="false" customHeight="false" outlineLevel="0" collapsed="false">
      <c r="A15" s="8" t="s">
        <v>11</v>
      </c>
      <c r="B15" s="24" t="n">
        <f aca="false">SUM(B12:B14)</f>
        <v>21</v>
      </c>
      <c r="C15" s="24" t="n">
        <f aca="false">SUM(C12:C14)</f>
        <v>17</v>
      </c>
      <c r="D15" s="24" t="n">
        <f aca="false">SUM(D12:D14)</f>
        <v>26</v>
      </c>
      <c r="E15" s="24" t="n">
        <f aca="false">SUM(E12:E14)</f>
        <v>28</v>
      </c>
      <c r="F15" s="24" t="n">
        <f aca="false">SUM(B15:E15)</f>
        <v>92</v>
      </c>
      <c r="G15" s="69"/>
    </row>
    <row r="16" customFormat="false" ht="14.65" hidden="false" customHeight="false" outlineLevel="0" collapsed="false">
      <c r="I16" s="29" t="s">
        <v>30</v>
      </c>
      <c r="J16" s="30"/>
      <c r="K16" s="30"/>
      <c r="L16" s="31"/>
    </row>
    <row r="17" customFormat="false" ht="14.65" hidden="false" customHeight="false" outlineLevel="0" collapsed="false">
      <c r="A17" s="32" t="s">
        <v>31</v>
      </c>
    </row>
    <row r="18" customFormat="false" ht="14.65" hidden="false" customHeight="false" outlineLevel="0" collapsed="false">
      <c r="I18" s="0" t="s">
        <v>32</v>
      </c>
    </row>
    <row r="20" customFormat="false" ht="14.65" hidden="false" customHeight="false" outlineLevel="0" collapsed="false">
      <c r="A20" s="25" t="s">
        <v>33</v>
      </c>
      <c r="C20" s="14" t="s">
        <v>34</v>
      </c>
      <c r="I20" s="33" t="s">
        <v>35</v>
      </c>
      <c r="J20" s="34" t="n">
        <v>0.1</v>
      </c>
      <c r="K20" s="35" t="n">
        <f aca="false">CHIINV(J20,J$24)</f>
        <v>10.6446406756684</v>
      </c>
      <c r="L20" s="36"/>
    </row>
    <row r="21" customFormat="false" ht="14.65" hidden="false" customHeight="false" outlineLevel="0" collapsed="false">
      <c r="I21" s="33"/>
      <c r="J21" s="34" t="n">
        <v>0.05</v>
      </c>
      <c r="K21" s="35" t="n">
        <f aca="false">CHIINV(J21,J$24)</f>
        <v>12.591587243744</v>
      </c>
      <c r="L21" s="36"/>
    </row>
    <row r="22" customFormat="false" ht="14.65" hidden="false" customHeight="false" outlineLevel="0" collapsed="false">
      <c r="A22" s="8" t="s">
        <v>6</v>
      </c>
      <c r="B22" s="37" t="s">
        <v>7</v>
      </c>
      <c r="C22" s="37" t="s">
        <v>8</v>
      </c>
      <c r="D22" s="37" t="s">
        <v>9</v>
      </c>
      <c r="E22" s="37" t="s">
        <v>10</v>
      </c>
      <c r="F22" s="8" t="s">
        <v>11</v>
      </c>
      <c r="G22" s="66"/>
      <c r="I22" s="33"/>
      <c r="J22" s="34" t="n">
        <v>0.01</v>
      </c>
      <c r="K22" s="35" t="n">
        <f aca="false">CHIINV(J22,J$24)</f>
        <v>16.8118938297709</v>
      </c>
      <c r="L22" s="36"/>
    </row>
    <row r="23" customFormat="false" ht="14.65" hidden="false" customHeight="false" outlineLevel="0" collapsed="false">
      <c r="A23" s="38" t="s">
        <v>12</v>
      </c>
      <c r="B23" s="39" t="n">
        <f aca="false">(B4-B12)^2/B12</f>
        <v>0.135385146254711</v>
      </c>
      <c r="C23" s="40" t="n">
        <f aca="false">(C4-C12)^2/C12</f>
        <v>0.0059184208800577</v>
      </c>
      <c r="D23" s="40" t="n">
        <f aca="false">(D4-D12)^2/D12</f>
        <v>0.370851556470286</v>
      </c>
      <c r="E23" s="41" t="n">
        <f aca="false">(E4-E12)^2/E12</f>
        <v>0.107660455486542</v>
      </c>
      <c r="F23" s="42" t="n">
        <f aca="false">SUM(B23:E23)</f>
        <v>0.619815579091597</v>
      </c>
      <c r="G23" s="73"/>
    </row>
    <row r="24" customFormat="false" ht="14.65" hidden="false" customHeight="false" outlineLevel="0" collapsed="false">
      <c r="A24" s="38" t="s">
        <v>13</v>
      </c>
      <c r="B24" s="43" t="n">
        <f aca="false">(B5-B13)^2/B13</f>
        <v>0.393633540372671</v>
      </c>
      <c r="C24" s="44" t="n">
        <f aca="false">(C5-C13)^2/C13</f>
        <v>0.618925831202046</v>
      </c>
      <c r="D24" s="44" t="n">
        <f aca="false">(D5-D13)^2/D13</f>
        <v>1.73097826086957</v>
      </c>
      <c r="E24" s="45" t="n">
        <f aca="false">(E5-E13)^2/E13</f>
        <v>1.43555900621118</v>
      </c>
      <c r="F24" s="42" t="n">
        <f aca="false">SUM(B24:E24)</f>
        <v>4.17909663865546</v>
      </c>
      <c r="G24" s="73"/>
      <c r="I24" s="46" t="s">
        <v>36</v>
      </c>
      <c r="J24" s="47" t="n">
        <f aca="false">J25*J26</f>
        <v>6</v>
      </c>
    </row>
    <row r="25" customFormat="false" ht="14.65" hidden="false" customHeight="false" outlineLevel="0" collapsed="false">
      <c r="A25" s="38" t="s">
        <v>14</v>
      </c>
      <c r="B25" s="48" t="n">
        <f aca="false">(B6-B14)^2/B14</f>
        <v>1.62794538105097</v>
      </c>
      <c r="C25" s="49" t="n">
        <f aca="false">(C6-C14)^2/C14</f>
        <v>1.15774570697844</v>
      </c>
      <c r="D25" s="50" t="n">
        <f aca="false">(D6-D14)^2/D14</f>
        <v>0.630753304666348</v>
      </c>
      <c r="E25" s="51" t="n">
        <f aca="false">(E6-E14)^2/E14</f>
        <v>1.06477373558119</v>
      </c>
      <c r="F25" s="42" t="n">
        <f aca="false">SUM(B25:E25)</f>
        <v>4.48121812827695</v>
      </c>
      <c r="G25" s="73"/>
      <c r="I25" s="52" t="s">
        <v>37</v>
      </c>
      <c r="J25" s="10" t="n">
        <f aca="false">COUNT(B23:B25)-1</f>
        <v>2</v>
      </c>
      <c r="K25" s="0" t="s">
        <v>38</v>
      </c>
    </row>
    <row r="26" customFormat="false" ht="14.65" hidden="false" customHeight="false" outlineLevel="0" collapsed="false">
      <c r="A26" s="8" t="s">
        <v>11</v>
      </c>
      <c r="B26" s="42" t="n">
        <f aca="false">SUM(B23:B25)</f>
        <v>2.15696406767835</v>
      </c>
      <c r="C26" s="42" t="n">
        <f aca="false">SUM(C23:C25)</f>
        <v>1.78258995906055</v>
      </c>
      <c r="D26" s="42" t="n">
        <f aca="false">SUM(D23:D25)</f>
        <v>2.7325831220062</v>
      </c>
      <c r="E26" s="42" t="n">
        <f aca="false">SUM(E23:E25)</f>
        <v>2.60799319727891</v>
      </c>
      <c r="F26" s="53" t="n">
        <f aca="false">SUM(B23:E25)</f>
        <v>9.28013034602401</v>
      </c>
      <c r="G26" s="79"/>
      <c r="I26" s="12" t="s">
        <v>39</v>
      </c>
      <c r="J26" s="10" t="n">
        <f aca="false">COUNT(B23:E23)-1</f>
        <v>3</v>
      </c>
      <c r="K26" s="0" t="s">
        <v>40</v>
      </c>
    </row>
    <row r="27" customFormat="false" ht="14.65" hidden="false" customHeight="false" outlineLevel="0" collapsed="false">
      <c r="A27" s="0" t="s">
        <v>41</v>
      </c>
      <c r="F27" s="54" t="s">
        <v>42</v>
      </c>
      <c r="G27" s="80"/>
    </row>
    <row r="28" customFormat="false" ht="14.9" hidden="false" customHeight="false" outlineLevel="0" collapsed="false">
      <c r="F28" s="55" t="s">
        <v>43</v>
      </c>
      <c r="I28" s="56" t="s">
        <v>44</v>
      </c>
    </row>
    <row r="30" customFormat="false" ht="18.15" hidden="false" customHeight="false" outlineLevel="0" collapsed="false">
      <c r="A30" s="57" t="s">
        <v>45</v>
      </c>
      <c r="B30" s="57"/>
      <c r="C30" s="57"/>
      <c r="D30" s="57"/>
      <c r="I30" s="0" t="s">
        <v>46</v>
      </c>
    </row>
    <row r="31" customFormat="false" ht="14.65" hidden="false" customHeight="false" outlineLevel="0" collapsed="false">
      <c r="I31" s="10" t="s">
        <v>35</v>
      </c>
      <c r="J31" s="10" t="s">
        <v>47</v>
      </c>
      <c r="K31" s="10" t="s">
        <v>48</v>
      </c>
      <c r="L31" s="10" t="s">
        <v>49</v>
      </c>
    </row>
    <row r="32" customFormat="false" ht="14.65" hidden="false" customHeight="false" outlineLevel="0" collapsed="false">
      <c r="A32" s="58" t="s">
        <v>50</v>
      </c>
      <c r="B32" s="0" t="s">
        <v>51</v>
      </c>
      <c r="I32" s="16" t="n">
        <v>0.1</v>
      </c>
      <c r="J32" s="59" t="n">
        <f aca="false">F$26</f>
        <v>9.28013034602401</v>
      </c>
      <c r="K32" s="27" t="n">
        <f aca="false">K20</f>
        <v>10.6446406756684</v>
      </c>
      <c r="L32" s="81" t="str">
        <f aca="false">IF(J32&gt;K32,"H1 Adoptée","H0 adoptée")</f>
        <v>H0 adoptée</v>
      </c>
    </row>
    <row r="33" customFormat="false" ht="14.65" hidden="false" customHeight="false" outlineLevel="0" collapsed="false">
      <c r="I33" s="16" t="n">
        <v>0.05</v>
      </c>
      <c r="J33" s="59" t="n">
        <f aca="false">F$26</f>
        <v>9.28013034602401</v>
      </c>
      <c r="K33" s="27" t="n">
        <f aca="false">K21</f>
        <v>12.591587243744</v>
      </c>
      <c r="L33" s="81" t="str">
        <f aca="false">IF(J33&gt;K33,"H1 Adoptée","H0 adoptée")</f>
        <v>H0 adoptée</v>
      </c>
    </row>
    <row r="34" customFormat="false" ht="14.65" hidden="false" customHeight="false" outlineLevel="0" collapsed="false">
      <c r="A34" s="58" t="s">
        <v>52</v>
      </c>
      <c r="B34" s="0" t="s">
        <v>53</v>
      </c>
      <c r="I34" s="16" t="n">
        <v>0.01</v>
      </c>
      <c r="J34" s="59" t="n">
        <f aca="false">F$26</f>
        <v>9.28013034602401</v>
      </c>
      <c r="K34" s="27" t="n">
        <f aca="false">K22</f>
        <v>16.8118938297709</v>
      </c>
      <c r="L34" s="81" t="str">
        <f aca="false">IF(J34&gt;K34,"H1 Adoptée","H0 adoptée")</f>
        <v>H0 adoptée</v>
      </c>
    </row>
  </sheetData>
  <mergeCells count="3">
    <mergeCell ref="I20:I22"/>
    <mergeCell ref="L20:L22"/>
    <mergeCell ref="A30:D3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99FF33"/>
    <pageSetUpPr fitToPage="false"/>
  </sheetPr>
  <dimension ref="A1:J2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1" activeCellId="0" sqref="L21"/>
    </sheetView>
  </sheetViews>
  <sheetFormatPr defaultRowHeight="12.8"/>
  <cols>
    <col collapsed="false" hidden="false" max="1025" min="1" style="0" width="11.5204081632653"/>
  </cols>
  <sheetData>
    <row r="1" customFormat="false" ht="15" hidden="false" customHeight="false" outlineLevel="0" collapsed="false">
      <c r="A1" s="82" t="s">
        <v>64</v>
      </c>
      <c r="B1" s="82"/>
      <c r="C1" s="82"/>
      <c r="D1" s="82"/>
      <c r="E1" s="82"/>
      <c r="F1" s="82"/>
      <c r="G1" s="82"/>
      <c r="H1" s="82"/>
      <c r="I1" s="82"/>
    </row>
    <row r="2" customFormat="false" ht="12.8" hidden="false" customHeight="false" outlineLevel="0" collapsed="false">
      <c r="A2" s="10"/>
      <c r="B2" s="83" t="s">
        <v>35</v>
      </c>
      <c r="C2" s="83"/>
      <c r="D2" s="83"/>
      <c r="E2" s="83"/>
      <c r="F2" s="83"/>
      <c r="G2" s="83"/>
      <c r="H2" s="83"/>
      <c r="I2" s="83"/>
    </row>
    <row r="3" customFormat="false" ht="12.8" hidden="false" customHeight="false" outlineLevel="0" collapsed="false">
      <c r="A3" s="10" t="s">
        <v>65</v>
      </c>
      <c r="B3" s="84" t="n">
        <v>0.3</v>
      </c>
      <c r="C3" s="84" t="n">
        <v>0.2</v>
      </c>
      <c r="D3" s="84" t="n">
        <v>0.15</v>
      </c>
      <c r="E3" s="84" t="n">
        <v>0.1</v>
      </c>
      <c r="F3" s="84" t="n">
        <v>0.05</v>
      </c>
      <c r="G3" s="84" t="n">
        <v>0.03</v>
      </c>
      <c r="H3" s="84" t="n">
        <v>0.02</v>
      </c>
      <c r="I3" s="84" t="n">
        <v>0.01</v>
      </c>
    </row>
    <row r="4" customFormat="false" ht="12.8" hidden="false" customHeight="false" outlineLevel="0" collapsed="false">
      <c r="A4" s="24" t="n">
        <v>1</v>
      </c>
      <c r="B4" s="85" t="n">
        <f aca="false">CHIINV(B$3,$A4)</f>
        <v>1.07419417085758</v>
      </c>
      <c r="C4" s="85" t="n">
        <f aca="false">CHIINV(C$3,$A4)</f>
        <v>1.64237441514982</v>
      </c>
      <c r="D4" s="85" t="n">
        <f aca="false">CHIINV(D$3,$A4)</f>
        <v>2.07225085582223</v>
      </c>
      <c r="E4" s="85" t="n">
        <f aca="false">CHIINV(E$3,$A4)</f>
        <v>2.70554345409541</v>
      </c>
      <c r="F4" s="85" t="n">
        <f aca="false">CHIINV(F$3,$A4)</f>
        <v>3.84145882069413</v>
      </c>
      <c r="G4" s="85" t="n">
        <f aca="false">CHIINV(G$3,$A4)</f>
        <v>4.70929224688511</v>
      </c>
      <c r="H4" s="85" t="n">
        <f aca="false">CHIINV(H$3,$A4)</f>
        <v>5.41189443105435</v>
      </c>
      <c r="I4" s="85" t="n">
        <f aca="false">CHIINV(I$3,$A4)</f>
        <v>6.63489660102121</v>
      </c>
    </row>
    <row r="5" customFormat="false" ht="12.8" hidden="false" customHeight="false" outlineLevel="0" collapsed="false">
      <c r="A5" s="24" t="n">
        <v>2</v>
      </c>
      <c r="B5" s="85" t="n">
        <f aca="false">CHIINV(B$3,$A5)</f>
        <v>2.40794560865187</v>
      </c>
      <c r="C5" s="85" t="n">
        <f aca="false">CHIINV(C$3,$A5)</f>
        <v>3.2188758248682</v>
      </c>
      <c r="D5" s="85" t="n">
        <f aca="false">CHIINV(D$3,$A5)</f>
        <v>3.79423996977176</v>
      </c>
      <c r="E5" s="85" t="n">
        <f aca="false">CHIINV(E$3,$A5)</f>
        <v>4.60517018598809</v>
      </c>
      <c r="F5" s="85" t="n">
        <f aca="false">CHIINV(F$3,$A5)</f>
        <v>5.99146454710798</v>
      </c>
      <c r="G5" s="85" t="n">
        <f aca="false">CHIINV(G$3,$A5)</f>
        <v>7.01311579463996</v>
      </c>
      <c r="H5" s="85" t="n">
        <f aca="false">CHIINV(H$3,$A5)</f>
        <v>7.82404601085629</v>
      </c>
      <c r="I5" s="85" t="n">
        <f aca="false">CHIINV(I$3,$A5)</f>
        <v>9.21034037197618</v>
      </c>
    </row>
    <row r="6" customFormat="false" ht="12.8" hidden="false" customHeight="false" outlineLevel="0" collapsed="false">
      <c r="A6" s="24" t="n">
        <v>3</v>
      </c>
      <c r="B6" s="85" t="n">
        <f aca="false">CHIINV(B$3,$A6)</f>
        <v>3.66487078317032</v>
      </c>
      <c r="C6" s="85" t="n">
        <f aca="false">CHIINV(C$3,$A6)</f>
        <v>4.64162767608744</v>
      </c>
      <c r="D6" s="85" t="n">
        <f aca="false">CHIINV(D$3,$A6)</f>
        <v>5.31704783731709</v>
      </c>
      <c r="E6" s="85" t="n">
        <f aca="false">CHIINV(E$3,$A6)</f>
        <v>6.25138863117033</v>
      </c>
      <c r="F6" s="85" t="n">
        <f aca="false">CHIINV(F$3,$A6)</f>
        <v>7.81472790325118</v>
      </c>
      <c r="G6" s="85" t="n">
        <f aca="false">CHIINV(G$3,$A6)</f>
        <v>8.94728749887945</v>
      </c>
      <c r="H6" s="85" t="n">
        <f aca="false">CHIINV(H$3,$A6)</f>
        <v>9.83740931119259</v>
      </c>
      <c r="I6" s="85" t="n">
        <f aca="false">CHIINV(I$3,$A6)</f>
        <v>11.3448667301444</v>
      </c>
    </row>
    <row r="7" customFormat="false" ht="12.8" hidden="false" customHeight="false" outlineLevel="0" collapsed="false">
      <c r="A7" s="24" t="n">
        <v>4</v>
      </c>
      <c r="B7" s="85" t="n">
        <f aca="false">CHIINV(B$3,$A7)</f>
        <v>4.87843296656041</v>
      </c>
      <c r="C7" s="85" t="n">
        <f aca="false">CHIINV(C$3,$A7)</f>
        <v>5.98861669400425</v>
      </c>
      <c r="D7" s="85" t="n">
        <f aca="false">CHIINV(D$3,$A7)</f>
        <v>6.74488308721242</v>
      </c>
      <c r="E7" s="85" t="n">
        <f aca="false">CHIINV(E$3,$A7)</f>
        <v>7.77944033973486</v>
      </c>
      <c r="F7" s="85" t="n">
        <f aca="false">CHIINV(F$3,$A7)</f>
        <v>9.48772903678116</v>
      </c>
      <c r="G7" s="85" t="n">
        <f aca="false">CHIINV(G$3,$A7)</f>
        <v>10.7118982896704</v>
      </c>
      <c r="H7" s="85" t="n">
        <f aca="false">CHIINV(H$3,$A7)</f>
        <v>11.6678434038348</v>
      </c>
      <c r="I7" s="85" t="n">
        <f aca="false">CHIINV(I$3,$A7)</f>
        <v>13.2767041359876</v>
      </c>
    </row>
    <row r="8" customFormat="false" ht="12.8" hidden="false" customHeight="false" outlineLevel="0" collapsed="false">
      <c r="A8" s="24" t="n">
        <v>5</v>
      </c>
      <c r="B8" s="85" t="n">
        <f aca="false">CHIINV(B$3,$A8)</f>
        <v>6.06442998415491</v>
      </c>
      <c r="C8" s="85" t="n">
        <f aca="false">CHIINV(C$3,$A8)</f>
        <v>7.28927612664896</v>
      </c>
      <c r="D8" s="85" t="n">
        <f aca="false">CHIINV(D$3,$A8)</f>
        <v>8.11519941305293</v>
      </c>
      <c r="E8" s="85" t="n">
        <f aca="false">CHIINV(E$3,$A8)</f>
        <v>9.23635689978112</v>
      </c>
      <c r="F8" s="85" t="n">
        <f aca="false">CHIINV(F$3,$A8)</f>
        <v>11.0704976935164</v>
      </c>
      <c r="G8" s="85" t="n">
        <f aca="false">CHIINV(G$3,$A8)</f>
        <v>12.3746184805598</v>
      </c>
      <c r="H8" s="85" t="n">
        <f aca="false">CHIINV(H$3,$A8)</f>
        <v>13.3882225990363</v>
      </c>
      <c r="I8" s="85" t="n">
        <f aca="false">CHIINV(I$3,$A8)</f>
        <v>15.086272469389</v>
      </c>
    </row>
    <row r="9" customFormat="false" ht="12.8" hidden="false" customHeight="false" outlineLevel="0" collapsed="false">
      <c r="A9" s="24" t="n">
        <v>6</v>
      </c>
      <c r="B9" s="85" t="n">
        <f aca="false">CHIINV(B$3,$A9)</f>
        <v>7.23113533173198</v>
      </c>
      <c r="C9" s="85" t="n">
        <f aca="false">CHIINV(C$3,$A9)</f>
        <v>8.55805972025067</v>
      </c>
      <c r="D9" s="85" t="n">
        <f aca="false">CHIINV(D$3,$A9)</f>
        <v>9.44610312678934</v>
      </c>
      <c r="E9" s="86" t="n">
        <f aca="false">CHIINV(E$3,$A9)</f>
        <v>10.6446406756684</v>
      </c>
      <c r="F9" s="86" t="n">
        <f aca="false">CHIINV(F$3,$A9)</f>
        <v>12.591587243744</v>
      </c>
      <c r="G9" s="85" t="n">
        <f aca="false">CHIINV(G$3,$A9)</f>
        <v>13.9676169267785</v>
      </c>
      <c r="H9" s="85" t="n">
        <f aca="false">CHIINV(H$3,$A9)</f>
        <v>15.033207751219</v>
      </c>
      <c r="I9" s="86" t="n">
        <f aca="false">CHIINV(I$3,$A9)</f>
        <v>16.8118938297709</v>
      </c>
      <c r="J9" s="85"/>
    </row>
    <row r="10" customFormat="false" ht="12.8" hidden="false" customHeight="false" outlineLevel="0" collapsed="false">
      <c r="A10" s="24" t="n">
        <v>7</v>
      </c>
      <c r="B10" s="85" t="n">
        <f aca="false">CHIINV(B$3,$A10)</f>
        <v>8.38343082860838</v>
      </c>
      <c r="C10" s="85" t="n">
        <f aca="false">CHIINV(C$3,$A10)</f>
        <v>9.80324990024084</v>
      </c>
      <c r="D10" s="85" t="n">
        <f aca="false">CHIINV(D$3,$A10)</f>
        <v>10.7478953328204</v>
      </c>
      <c r="E10" s="85" t="n">
        <f aca="false">CHIINV(E$3,$A10)</f>
        <v>12.0170366237805</v>
      </c>
      <c r="F10" s="85" t="n">
        <f aca="false">CHIINV(F$3,$A10)</f>
        <v>14.0671404493402</v>
      </c>
      <c r="G10" s="85" t="n">
        <f aca="false">CHIINV(G$3,$A10)</f>
        <v>15.5090897027967</v>
      </c>
      <c r="H10" s="85" t="n">
        <f aca="false">CHIINV(H$3,$A10)</f>
        <v>16.6224218711109</v>
      </c>
      <c r="I10" s="85" t="n">
        <f aca="false">CHIINV(I$3,$A10)</f>
        <v>18.4753069065824</v>
      </c>
    </row>
    <row r="11" customFormat="false" ht="12.8" hidden="false" customHeight="false" outlineLevel="0" collapsed="false">
      <c r="A11" s="24" t="n">
        <v>8</v>
      </c>
      <c r="B11" s="85" t="n">
        <f aca="false">CHIINV(B$3,$A11)</f>
        <v>9.52445819307183</v>
      </c>
      <c r="C11" s="85" t="n">
        <f aca="false">CHIINV(C$3,$A11)</f>
        <v>11.0300914303031</v>
      </c>
      <c r="D11" s="85" t="n">
        <f aca="false">CHIINV(D$3,$A11)</f>
        <v>12.0270737621362</v>
      </c>
      <c r="E11" s="85" t="n">
        <f aca="false">CHIINV(E$3,$A11)</f>
        <v>13.3615661365117</v>
      </c>
      <c r="F11" s="85" t="n">
        <f aca="false">CHIINV(F$3,$A11)</f>
        <v>15.5073130558655</v>
      </c>
      <c r="G11" s="85" t="n">
        <f aca="false">CHIINV(G$3,$A11)</f>
        <v>17.0104932136681</v>
      </c>
      <c r="H11" s="85" t="n">
        <f aca="false">CHIINV(H$3,$A11)</f>
        <v>18.1682307648264</v>
      </c>
      <c r="I11" s="85" t="n">
        <f aca="false">CHIINV(I$3,$A11)</f>
        <v>20.0902350296632</v>
      </c>
    </row>
    <row r="12" customFormat="false" ht="12.8" hidden="false" customHeight="false" outlineLevel="0" collapsed="false">
      <c r="A12" s="24" t="n">
        <v>9</v>
      </c>
      <c r="B12" s="85" t="n">
        <f aca="false">CHIINV(B$3,$A12)</f>
        <v>10.656372006513</v>
      </c>
      <c r="C12" s="85" t="n">
        <f aca="false">CHIINV(C$3,$A12)</f>
        <v>12.2421454698471</v>
      </c>
      <c r="D12" s="85" t="n">
        <f aca="false">CHIINV(D$3,$A12)</f>
        <v>13.2880400841358</v>
      </c>
      <c r="E12" s="85" t="n">
        <f aca="false">CHIINV(E$3,$A12)</f>
        <v>14.6836565732598</v>
      </c>
      <c r="F12" s="85" t="n">
        <f aca="false">CHIINV(F$3,$A12)</f>
        <v>16.9189776046204</v>
      </c>
      <c r="G12" s="85" t="n">
        <f aca="false">CHIINV(G$3,$A12)</f>
        <v>18.4795864197645</v>
      </c>
      <c r="H12" s="85" t="n">
        <f aca="false">CHIINV(H$3,$A12)</f>
        <v>19.6790160948545</v>
      </c>
      <c r="I12" s="85" t="n">
        <f aca="false">CHIINV(I$3,$A12)</f>
        <v>21.6659943334619</v>
      </c>
    </row>
    <row r="13" customFormat="false" ht="12.8" hidden="false" customHeight="false" outlineLevel="0" collapsed="false">
      <c r="A13" s="24" t="n">
        <v>10</v>
      </c>
      <c r="B13" s="85" t="n">
        <f aca="false">CHIINV(B$3,$A13)</f>
        <v>11.780722627394</v>
      </c>
      <c r="C13" s="85" t="n">
        <f aca="false">CHIINV(C$3,$A13)</f>
        <v>13.4419575749731</v>
      </c>
      <c r="D13" s="85" t="n">
        <f aca="false">CHIINV(D$3,$A13)</f>
        <v>14.533935995231</v>
      </c>
      <c r="E13" s="85" t="n">
        <f aca="false">CHIINV(E$3,$A13)</f>
        <v>15.9871791721053</v>
      </c>
      <c r="F13" s="85" t="n">
        <f aca="false">CHIINV(F$3,$A13)</f>
        <v>18.3070380532752</v>
      </c>
      <c r="G13" s="85" t="n">
        <f aca="false">CHIINV(G$3,$A13)</f>
        <v>19.9219100082354</v>
      </c>
      <c r="H13" s="85" t="n">
        <f aca="false">CHIINV(H$3,$A13)</f>
        <v>21.1607675413047</v>
      </c>
      <c r="I13" s="85" t="n">
        <f aca="false">CHIINV(I$3,$A13)</f>
        <v>23.2092511589544</v>
      </c>
    </row>
    <row r="14" customFormat="false" ht="12.8" hidden="false" customHeight="false" outlineLevel="0" collapsed="false">
      <c r="A14" s="24" t="n">
        <v>11</v>
      </c>
      <c r="B14" s="85" t="n">
        <f aca="false">CHIINV(B$3,$A14)</f>
        <v>12.8986682017805</v>
      </c>
      <c r="C14" s="85" t="n">
        <f aca="false">CHIINV(C$3,$A14)</f>
        <v>14.6314205088925</v>
      </c>
      <c r="D14" s="85" t="n">
        <f aca="false">CHIINV(D$3,$A14)</f>
        <v>15.7670952039679</v>
      </c>
      <c r="E14" s="85" t="n">
        <f aca="false">CHIINV(E$3,$A14)</f>
        <v>17.2750085175001</v>
      </c>
      <c r="F14" s="85" t="n">
        <f aca="false">CHIINV(F$3,$A14)</f>
        <v>19.6751375726825</v>
      </c>
      <c r="G14" s="85" t="n">
        <f aca="false">CHIINV(G$3,$A14)</f>
        <v>21.3415830507621</v>
      </c>
      <c r="H14" s="85" t="n">
        <f aca="false">CHIINV(H$3,$A14)</f>
        <v>22.6179408055659</v>
      </c>
      <c r="I14" s="85" t="n">
        <f aca="false">CHIINV(I$3,$A14)</f>
        <v>24.7249703113183</v>
      </c>
    </row>
    <row r="15" customFormat="false" ht="12.8" hidden="false" customHeight="false" outlineLevel="0" collapsed="false">
      <c r="A15" s="24" t="n">
        <v>12</v>
      </c>
      <c r="B15" s="85" t="n">
        <f aca="false">CHIINV(B$3,$A15)</f>
        <v>14.0111001684219</v>
      </c>
      <c r="C15" s="85" t="n">
        <f aca="false">CHIINV(C$3,$A15)</f>
        <v>15.811986221897</v>
      </c>
      <c r="D15" s="85" t="n">
        <f aca="false">CHIINV(D$3,$A15)</f>
        <v>16.9893066811649</v>
      </c>
      <c r="E15" s="85" t="n">
        <f aca="false">CHIINV(E$3,$A15)</f>
        <v>18.5493477867032</v>
      </c>
      <c r="F15" s="85" t="n">
        <f aca="false">CHIINV(F$3,$A15)</f>
        <v>21.0260698174831</v>
      </c>
      <c r="G15" s="85" t="n">
        <f aca="false">CHIINV(G$3,$A15)</f>
        <v>22.741766126479</v>
      </c>
      <c r="H15" s="85" t="n">
        <f aca="false">CHIINV(H$3,$A15)</f>
        <v>24.053956690176</v>
      </c>
      <c r="I15" s="85" t="n">
        <f aca="false">CHIINV(I$3,$A15)</f>
        <v>26.2169673055359</v>
      </c>
    </row>
    <row r="16" customFormat="false" ht="12.8" hidden="false" customHeight="false" outlineLevel="0" collapsed="false">
      <c r="A16" s="24" t="n">
        <v>13</v>
      </c>
      <c r="B16" s="85" t="n">
        <f aca="false">CHIINV(B$3,$A16)</f>
        <v>15.1187216500487</v>
      </c>
      <c r="C16" s="85" t="n">
        <f aca="false">CHIINV(C$3,$A16)</f>
        <v>16.9847970182431</v>
      </c>
      <c r="D16" s="85" t="n">
        <f aca="false">CHIINV(D$3,$A16)</f>
        <v>18.2019771889129</v>
      </c>
      <c r="E16" s="85" t="n">
        <f aca="false">CHIINV(E$3,$A16)</f>
        <v>19.8119293071276</v>
      </c>
      <c r="F16" s="85" t="n">
        <f aca="false">CHIINV(F$3,$A16)</f>
        <v>22.3620324948269</v>
      </c>
      <c r="G16" s="85" t="n">
        <f aca="false">CHIINV(G$3,$A16)</f>
        <v>24.1249470102084</v>
      </c>
      <c r="H16" s="85" t="n">
        <f aca="false">CHIINV(H$3,$A16)</f>
        <v>25.4715091446823</v>
      </c>
      <c r="I16" s="85" t="n">
        <f aca="false">CHIINV(I$3,$A16)</f>
        <v>27.688249610457</v>
      </c>
    </row>
    <row r="17" customFormat="false" ht="12.8" hidden="false" customHeight="false" outlineLevel="0" collapsed="false">
      <c r="A17" s="24" t="n">
        <v>14</v>
      </c>
      <c r="B17" s="85" t="n">
        <f aca="false">CHIINV(B$3,$A17)</f>
        <v>16.2220986133856</v>
      </c>
      <c r="C17" s="85" t="n">
        <f aca="false">CHIINV(C$3,$A17)</f>
        <v>18.1507705624085</v>
      </c>
      <c r="D17" s="85" t="n">
        <f aca="false">CHIINV(D$3,$A17)</f>
        <v>19.4062364408489</v>
      </c>
      <c r="E17" s="85" t="n">
        <f aca="false">CHIINV(E$3,$A17)</f>
        <v>21.0641442129971</v>
      </c>
      <c r="F17" s="85" t="n">
        <f aca="false">CHIINV(F$3,$A17)</f>
        <v>23.6847913048406</v>
      </c>
      <c r="G17" s="85" t="n">
        <f aca="false">CHIINV(G$3,$A17)</f>
        <v>25.4931254781071</v>
      </c>
      <c r="H17" s="85" t="n">
        <f aca="false">CHIINV(H$3,$A17)</f>
        <v>26.8727646423143</v>
      </c>
      <c r="I17" s="85" t="n">
        <f aca="false">CHIINV(I$3,$A17)</f>
        <v>29.1412377406728</v>
      </c>
    </row>
    <row r="18" customFormat="false" ht="12.8" hidden="false" customHeight="false" outlineLevel="0" collapsed="false">
      <c r="A18" s="24" t="n">
        <v>15</v>
      </c>
      <c r="B18" s="85" t="n">
        <f aca="false">CHIINV(B$3,$A18)</f>
        <v>17.3216944984992</v>
      </c>
      <c r="C18" s="85" t="n">
        <f aca="false">CHIINV(C$3,$A18)</f>
        <v>19.3106571105909</v>
      </c>
      <c r="D18" s="85" t="n">
        <f aca="false">CHIINV(D$3,$A18)</f>
        <v>20.603007816412</v>
      </c>
      <c r="E18" s="85" t="n">
        <f aca="false">CHIINV(E$3,$A18)</f>
        <v>22.3071295815787</v>
      </c>
      <c r="F18" s="85" t="n">
        <f aca="false">CHIINV(F$3,$A18)</f>
        <v>24.9957901397286</v>
      </c>
      <c r="G18" s="85" t="n">
        <f aca="false">CHIINV(G$3,$A18)</f>
        <v>26.8479375972698</v>
      </c>
      <c r="H18" s="85" t="n">
        <f aca="false">CHIINV(H$3,$A18)</f>
        <v>28.259496337433</v>
      </c>
      <c r="I18" s="85" t="n">
        <f aca="false">CHIINV(I$3,$A18)</f>
        <v>30.5779141668925</v>
      </c>
    </row>
    <row r="19" customFormat="false" ht="12.8" hidden="false" customHeight="false" outlineLevel="0" collapsed="false">
      <c r="A19" s="24" t="n">
        <v>16</v>
      </c>
      <c r="B19" s="85" t="n">
        <f aca="false">CHIINV(B$3,$A19)</f>
        <v>18.4178943922278</v>
      </c>
      <c r="C19" s="85" t="n">
        <f aca="false">CHIINV(C$3,$A19)</f>
        <v>20.4650792937879</v>
      </c>
      <c r="D19" s="85" t="n">
        <f aca="false">CHIINV(D$3,$A19)</f>
        <v>21.7930574703208</v>
      </c>
      <c r="E19" s="85" t="n">
        <f aca="false">CHIINV(E$3,$A19)</f>
        <v>23.5418289230961</v>
      </c>
      <c r="F19" s="85" t="n">
        <f aca="false">CHIINV(F$3,$A19)</f>
        <v>26.2962276048642</v>
      </c>
      <c r="G19" s="85" t="n">
        <f aca="false">CHIINV(G$3,$A19)</f>
        <v>28.1907420745619</v>
      </c>
      <c r="H19" s="85" t="n">
        <f aca="false">CHIINV(H$3,$A19)</f>
        <v>29.6331773140527</v>
      </c>
      <c r="I19" s="85" t="n">
        <f aca="false">CHIINV(I$3,$A19)</f>
        <v>31.9999269088152</v>
      </c>
    </row>
    <row r="20" customFormat="false" ht="12.8" hidden="false" customHeight="false" outlineLevel="0" collapsed="false">
      <c r="A20" s="24" t="n">
        <v>17</v>
      </c>
      <c r="B20" s="85" t="n">
        <f aca="false">CHIINV(B$3,$A20)</f>
        <v>19.5110223531242</v>
      </c>
      <c r="C20" s="85" t="n">
        <f aca="false">CHIINV(C$3,$A20)</f>
        <v>21.614560533896</v>
      </c>
      <c r="D20" s="85" t="n">
        <f aca="false">CHIINV(D$3,$A20)</f>
        <v>22.9770293848276</v>
      </c>
      <c r="E20" s="85" t="n">
        <f aca="false">CHIINV(E$3,$A20)</f>
        <v>24.7690353439014</v>
      </c>
      <c r="F20" s="85" t="n">
        <f aca="false">CHIINV(F$3,$A20)</f>
        <v>27.5871116382753</v>
      </c>
      <c r="G20" s="85" t="n">
        <f aca="false">CHIINV(G$3,$A20)</f>
        <v>29.5226819204494</v>
      </c>
      <c r="H20" s="85" t="n">
        <f aca="false">CHIINV(H$3,$A20)</f>
        <v>30.9950472061607</v>
      </c>
      <c r="I20" s="85" t="n">
        <f aca="false">CHIINV(I$3,$A20)</f>
        <v>33.4086636050046</v>
      </c>
    </row>
    <row r="21" customFormat="false" ht="12.8" hidden="false" customHeight="false" outlineLevel="0" collapsed="false">
      <c r="A21" s="24" t="n">
        <v>18</v>
      </c>
      <c r="B21" s="85" t="n">
        <f aca="false">CHIINV(B$3,$A21)</f>
        <v>20.601354114108</v>
      </c>
      <c r="C21" s="85" t="n">
        <f aca="false">CHIINV(C$3,$A21)</f>
        <v>22.7595458211043</v>
      </c>
      <c r="D21" s="85" t="n">
        <f aca="false">CHIINV(D$3,$A21)</f>
        <v>24.1554709846535</v>
      </c>
      <c r="E21" s="85" t="n">
        <f aca="false">CHIINV(E$3,$A21)</f>
        <v>25.9894230826372</v>
      </c>
      <c r="F21" s="85" t="n">
        <f aca="false">CHIINV(F$3,$A21)</f>
        <v>28.8692994303926</v>
      </c>
      <c r="G21" s="85" t="n">
        <f aca="false">CHIINV(G$3,$A21)</f>
        <v>30.8447295375822</v>
      </c>
      <c r="H21" s="85" t="n">
        <f aca="false">CHIINV(H$3,$A21)</f>
        <v>32.3461609303388</v>
      </c>
      <c r="I21" s="85" t="n">
        <f aca="false">CHIINV(I$3,$A21)</f>
        <v>34.8053057347051</v>
      </c>
    </row>
    <row r="22" customFormat="false" ht="12.8" hidden="false" customHeight="false" outlineLevel="0" collapsed="false">
      <c r="A22" s="24" t="n">
        <v>19</v>
      </c>
      <c r="B22" s="85" t="n">
        <f aca="false">CHIINV(B$3,$A22)</f>
        <v>21.6891265830149</v>
      </c>
      <c r="C22" s="85" t="n">
        <f aca="false">CHIINV(C$3,$A22)</f>
        <v>23.9004172183565</v>
      </c>
      <c r="D22" s="85" t="n">
        <f aca="false">CHIINV(D$3,$A22)</f>
        <v>25.3288522425374</v>
      </c>
      <c r="E22" s="85" t="n">
        <f aca="false">CHIINV(E$3,$A22)</f>
        <v>27.2035710293568</v>
      </c>
      <c r="F22" s="85" t="n">
        <f aca="false">CHIINV(F$3,$A22)</f>
        <v>30.1435272056462</v>
      </c>
      <c r="G22" s="85" t="n">
        <f aca="false">CHIINV(G$3,$A22)</f>
        <v>32.1577203728121</v>
      </c>
      <c r="H22" s="85" t="n">
        <f aca="false">CHIINV(H$3,$A22)</f>
        <v>33.6874250712854</v>
      </c>
      <c r="I22" s="85" t="n">
        <f aca="false">CHIINV(I$3,$A22)</f>
        <v>36.19086912927</v>
      </c>
    </row>
    <row r="24" customFormat="false" ht="12.8" hidden="false" customHeight="false" outlineLevel="0" collapsed="false">
      <c r="A24" s="87" t="s">
        <v>66</v>
      </c>
    </row>
  </sheetData>
  <mergeCells count="2">
    <mergeCell ref="A1:I1"/>
    <mergeCell ref="B2:I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66FF00"/>
    <pageSetUpPr fitToPage="false"/>
  </sheetPr>
  <dimension ref="A1:C1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RowHeight="12.8"/>
  <cols>
    <col collapsed="false" hidden="false" max="1025" min="1" style="0" width="11.5204081632653"/>
  </cols>
  <sheetData>
    <row r="1" customFormat="false" ht="17.35" hidden="false" customHeight="false" outlineLevel="0" collapsed="false">
      <c r="A1" s="7" t="s">
        <v>67</v>
      </c>
    </row>
    <row r="3" customFormat="false" ht="12.8" hidden="false" customHeight="false" outlineLevel="0" collapsed="false">
      <c r="B3" s="88" t="s">
        <v>68</v>
      </c>
    </row>
    <row r="4" customFormat="false" ht="12.8" hidden="false" customHeight="false" outlineLevel="0" collapsed="false">
      <c r="C4" s="0" t="s">
        <v>69</v>
      </c>
    </row>
    <row r="5" customFormat="false" ht="12.8" hidden="false" customHeight="false" outlineLevel="0" collapsed="false">
      <c r="C5" s="0" t="s">
        <v>27</v>
      </c>
    </row>
    <row r="7" customFormat="false" ht="12.8" hidden="false" customHeight="false" outlineLevel="0" collapsed="false">
      <c r="B7" s="88" t="s">
        <v>70</v>
      </c>
    </row>
    <row r="8" customFormat="false" ht="13.65" hidden="false" customHeight="false" outlineLevel="0" collapsed="false">
      <c r="C8" s="0" t="s">
        <v>71</v>
      </c>
    </row>
    <row r="10" customFormat="false" ht="12.8" hidden="false" customHeight="false" outlineLevel="0" collapsed="false">
      <c r="B10" s="88" t="s">
        <v>72</v>
      </c>
    </row>
    <row r="12" customFormat="false" ht="12.8" hidden="false" customHeight="false" outlineLevel="0" collapsed="false">
      <c r="B12" s="88" t="s">
        <v>73</v>
      </c>
    </row>
    <row r="14" customFormat="false" ht="12.8" hidden="false" customHeight="false" outlineLevel="0" collapsed="false">
      <c r="B14" s="88" t="s">
        <v>74</v>
      </c>
    </row>
    <row r="15" customFormat="false" ht="12.8" hidden="false" customHeight="false" outlineLevel="0" collapsed="false">
      <c r="C15" s="0" t="s">
        <v>75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H3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2.8"/>
  <cols>
    <col collapsed="false" hidden="false" max="1" min="1" style="0" width="14.3826530612245"/>
    <col collapsed="false" hidden="false" max="5" min="2" style="0" width="11.5204081632653"/>
    <col collapsed="false" hidden="false" max="6" min="6" style="0" width="11.1581632653061"/>
    <col collapsed="false" hidden="false" max="7" min="7" style="0" width="3.87755102040816"/>
    <col collapsed="false" hidden="false" max="1025" min="8" style="0" width="11.5204081632653"/>
  </cols>
  <sheetData>
    <row r="1" customFormat="false" ht="17.35" hidden="false" customHeight="false" outlineLevel="0" collapsed="false">
      <c r="A1" s="7" t="s">
        <v>5</v>
      </c>
    </row>
    <row r="3" customFormat="false" ht="12.8" hidden="false" customHeight="false" outlineLevel="0" collapsed="false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customFormat="false" ht="12.8" hidden="false" customHeight="false" outlineLevel="0" collapsed="false">
      <c r="A4" s="8" t="s">
        <v>12</v>
      </c>
      <c r="B4" s="10" t="n">
        <v>10</v>
      </c>
      <c r="C4" s="10" t="n">
        <v>7</v>
      </c>
      <c r="D4" s="10" t="n">
        <v>9</v>
      </c>
      <c r="E4" s="10" t="n">
        <v>13</v>
      </c>
      <c r="F4" s="24" t="n">
        <f aca="false">SUM(B4:E4)</f>
        <v>39</v>
      </c>
    </row>
    <row r="5" customFormat="false" ht="12.8" hidden="false" customHeight="false" outlineLevel="0" collapsed="false">
      <c r="A5" s="8" t="s">
        <v>13</v>
      </c>
      <c r="B5" s="10" t="n">
        <v>9</v>
      </c>
      <c r="C5" s="10" t="n">
        <v>4</v>
      </c>
      <c r="D5" s="10" t="n">
        <v>13</v>
      </c>
      <c r="E5" s="10" t="n">
        <v>16</v>
      </c>
      <c r="F5" s="24" t="n">
        <f aca="false">SUM(B5:E5)</f>
        <v>42</v>
      </c>
    </row>
    <row r="6" customFormat="false" ht="12.8" hidden="false" customHeight="false" outlineLevel="0" collapsed="false">
      <c r="A6" s="8" t="s">
        <v>14</v>
      </c>
      <c r="B6" s="10" t="n">
        <v>2</v>
      </c>
      <c r="C6" s="10" t="n">
        <v>12</v>
      </c>
      <c r="D6" s="10" t="n">
        <v>4</v>
      </c>
      <c r="E6" s="89" t="n">
        <v>5</v>
      </c>
      <c r="F6" s="24" t="n">
        <f aca="false">SUM(B6:E6)</f>
        <v>23</v>
      </c>
    </row>
    <row r="7" customFormat="false" ht="12.8" hidden="false" customHeight="false" outlineLevel="0" collapsed="false">
      <c r="A7" s="8" t="s">
        <v>11</v>
      </c>
      <c r="B7" s="24" t="n">
        <f aca="false">SUM(B4:B6)</f>
        <v>21</v>
      </c>
      <c r="C7" s="24" t="n">
        <f aca="false">SUM(C4:C6)</f>
        <v>23</v>
      </c>
      <c r="D7" s="24" t="n">
        <f aca="false">SUM(D4:D6)</f>
        <v>26</v>
      </c>
      <c r="E7" s="24" t="n">
        <f aca="false">SUM(E4:E6)</f>
        <v>34</v>
      </c>
      <c r="F7" s="24" t="n">
        <f aca="false">SUM(B7:E7)</f>
        <v>104</v>
      </c>
    </row>
    <row r="10" customFormat="false" ht="12.8" hidden="false" customHeight="false" outlineLevel="0" collapsed="false">
      <c r="A10" s="8" t="s">
        <v>6</v>
      </c>
      <c r="B10" s="8" t="s">
        <v>7</v>
      </c>
      <c r="C10" s="8" t="s">
        <v>8</v>
      </c>
      <c r="D10" s="8" t="s">
        <v>9</v>
      </c>
      <c r="E10" s="8" t="s">
        <v>10</v>
      </c>
      <c r="F10" s="8" t="s">
        <v>11</v>
      </c>
    </row>
    <row r="11" customFormat="false" ht="12.8" hidden="false" customHeight="false" outlineLevel="0" collapsed="false">
      <c r="A11" s="8" t="s">
        <v>12</v>
      </c>
      <c r="B11" s="27" t="n">
        <f aca="false">B$7*$F4/$F$7</f>
        <v>7.875</v>
      </c>
      <c r="C11" s="27" t="n">
        <f aca="false">C$7*$F4/$F$7</f>
        <v>8.625</v>
      </c>
      <c r="D11" s="27" t="n">
        <f aca="false">D$7*$F4/$F$7</f>
        <v>9.75</v>
      </c>
      <c r="E11" s="27" t="n">
        <f aca="false">E$7*$F4/$F$7</f>
        <v>12.75</v>
      </c>
      <c r="F11" s="24" t="n">
        <f aca="false">SUM(B11:E11)</f>
        <v>39</v>
      </c>
    </row>
    <row r="12" customFormat="false" ht="13.25" hidden="false" customHeight="false" outlineLevel="0" collapsed="false">
      <c r="A12" s="8" t="s">
        <v>13</v>
      </c>
      <c r="B12" s="27" t="n">
        <f aca="false">B$7*$F5/$F$7</f>
        <v>8.48076923076923</v>
      </c>
      <c r="C12" s="27" t="n">
        <f aca="false">C$7*$F5/$F$7</f>
        <v>9.28846153846154</v>
      </c>
      <c r="D12" s="27" t="n">
        <f aca="false">D$7*$F5/$F$7</f>
        <v>10.5</v>
      </c>
      <c r="E12" s="27" t="n">
        <f aca="false">E$7*$F5/$F$7</f>
        <v>13.7307692307692</v>
      </c>
      <c r="F12" s="24" t="n">
        <f aca="false">SUM(B12:E12)</f>
        <v>42</v>
      </c>
    </row>
    <row r="13" customFormat="false" ht="14.05" hidden="false" customHeight="false" outlineLevel="0" collapsed="false">
      <c r="A13" s="8" t="s">
        <v>14</v>
      </c>
      <c r="B13" s="27" t="n">
        <f aca="false">B$7*$F6/$F$7</f>
        <v>4.64423076923077</v>
      </c>
      <c r="C13" s="27" t="n">
        <f aca="false">C$7*$F6/$F$7</f>
        <v>5.08653846153846</v>
      </c>
      <c r="D13" s="27" t="n">
        <f aca="false">D$7*$F6/$F$7</f>
        <v>5.75</v>
      </c>
      <c r="E13" s="27" t="n">
        <f aca="false">E$7*$F6/$F$7</f>
        <v>7.51923076923077</v>
      </c>
      <c r="F13" s="24" t="n">
        <f aca="false">SUM(B13:E13)</f>
        <v>23</v>
      </c>
    </row>
    <row r="14" customFormat="false" ht="12.8" hidden="false" customHeight="false" outlineLevel="0" collapsed="false">
      <c r="A14" s="8" t="s">
        <v>11</v>
      </c>
      <c r="B14" s="24" t="n">
        <f aca="false">SUM(B11:B13)</f>
        <v>21</v>
      </c>
      <c r="C14" s="24" t="n">
        <f aca="false">SUM(C11:C13)</f>
        <v>23</v>
      </c>
      <c r="D14" s="24" t="n">
        <f aca="false">SUM(D11:D13)</f>
        <v>26</v>
      </c>
      <c r="E14" s="24" t="n">
        <f aca="false">SUM(E11:E13)</f>
        <v>34</v>
      </c>
      <c r="F14" s="24" t="n">
        <f aca="false">SUM(B14:E14)</f>
        <v>104</v>
      </c>
    </row>
    <row r="17" customFormat="false" ht="12.8" hidden="false" customHeight="false" outlineLevel="0" collapsed="false">
      <c r="A17" s="8" t="s">
        <v>6</v>
      </c>
      <c r="B17" s="8" t="s">
        <v>7</v>
      </c>
      <c r="C17" s="8" t="s">
        <v>8</v>
      </c>
      <c r="D17" s="8" t="s">
        <v>9</v>
      </c>
      <c r="E17" s="8" t="s">
        <v>10</v>
      </c>
      <c r="F17" s="8" t="s">
        <v>11</v>
      </c>
    </row>
    <row r="18" customFormat="false" ht="12.8" hidden="false" customHeight="false" outlineLevel="0" collapsed="false">
      <c r="A18" s="8" t="s">
        <v>12</v>
      </c>
      <c r="B18" s="59" t="n">
        <f aca="false">(B4-B11)^2/B11</f>
        <v>0.573412698412698</v>
      </c>
      <c r="C18" s="59" t="n">
        <f aca="false">(C4-C11)^2/C11</f>
        <v>0.306159420289855</v>
      </c>
      <c r="D18" s="59" t="n">
        <f aca="false">(D4-D11)^2/D11</f>
        <v>0.0576923076923077</v>
      </c>
      <c r="E18" s="59" t="n">
        <f aca="false">(E4-E11)^2/E11</f>
        <v>0.00490196078431373</v>
      </c>
      <c r="F18" s="42" t="n">
        <f aca="false">SUM(B18:E18)</f>
        <v>0.942166387179175</v>
      </c>
      <c r="H18" s="90"/>
    </row>
    <row r="19" customFormat="false" ht="12.8" hidden="false" customHeight="false" outlineLevel="0" collapsed="false">
      <c r="A19" s="8" t="s">
        <v>13</v>
      </c>
      <c r="B19" s="59" t="n">
        <f aca="false">(B5-B12)^2/B12</f>
        <v>0.0317896389324962</v>
      </c>
      <c r="C19" s="59" t="n">
        <f aca="false">(C5-C12)^2/C12</f>
        <v>3.01102882624622</v>
      </c>
      <c r="D19" s="59" t="n">
        <f aca="false">(D5-D12)^2/D12</f>
        <v>0.595238095238095</v>
      </c>
      <c r="E19" s="59" t="n">
        <f aca="false">(E5-E12)^2/E12</f>
        <v>0.375026933850464</v>
      </c>
      <c r="F19" s="42" t="n">
        <f aca="false">SUM(B19:E19)</f>
        <v>4.01308349426727</v>
      </c>
      <c r="H19" s="90"/>
    </row>
    <row r="20" customFormat="false" ht="12.8" hidden="false" customHeight="false" outlineLevel="0" collapsed="false">
      <c r="A20" s="8" t="s">
        <v>14</v>
      </c>
      <c r="B20" s="59" t="n">
        <f aca="false">(B6-B13)^2/B13</f>
        <v>1.50551441312311</v>
      </c>
      <c r="C20" s="59" t="n">
        <f aca="false">(C6-C13)^2/C13</f>
        <v>9.39655736513014</v>
      </c>
      <c r="D20" s="59" t="n">
        <f aca="false">(D6-D13)^2/D13</f>
        <v>0.532608695652174</v>
      </c>
      <c r="E20" s="59" t="n">
        <f aca="false">(E6-E13)^2/E13</f>
        <v>0.844038953373992</v>
      </c>
      <c r="F20" s="42" t="n">
        <f aca="false">SUM(B20:E20)</f>
        <v>12.2787194272794</v>
      </c>
      <c r="H20" s="90"/>
    </row>
    <row r="21" customFormat="false" ht="12.8" hidden="false" customHeight="false" outlineLevel="0" collapsed="false">
      <c r="A21" s="8" t="s">
        <v>11</v>
      </c>
      <c r="B21" s="42" t="n">
        <f aca="false">SUM(B18:B20)</f>
        <v>2.1107167504683</v>
      </c>
      <c r="C21" s="42" t="n">
        <f aca="false">SUM(C18:C20)</f>
        <v>12.7137456116662</v>
      </c>
      <c r="D21" s="42" t="n">
        <f aca="false">SUM(D18:D20)</f>
        <v>1.18553909858258</v>
      </c>
      <c r="E21" s="42" t="n">
        <f aca="false">SUM(E18:E20)</f>
        <v>1.22396784800877</v>
      </c>
      <c r="F21" s="91" t="n">
        <f aca="false">SUM(B21:E21)</f>
        <v>17.2339693087259</v>
      </c>
    </row>
    <row r="23" customFormat="false" ht="12.8" hidden="false" customHeight="false" outlineLevel="0" collapsed="false">
      <c r="A23" s="64" t="s">
        <v>76</v>
      </c>
    </row>
    <row r="25" customFormat="false" ht="12.8" hidden="false" customHeight="false" outlineLevel="0" collapsed="false">
      <c r="B25" s="0" t="s">
        <v>77</v>
      </c>
    </row>
    <row r="26" customFormat="false" ht="12.8" hidden="false" customHeight="false" outlineLevel="0" collapsed="false">
      <c r="B26" s="0" t="s">
        <v>78</v>
      </c>
      <c r="D26" s="92" t="s">
        <v>79</v>
      </c>
    </row>
    <row r="28" customFormat="false" ht="12.8" hidden="false" customHeight="false" outlineLevel="0" collapsed="false">
      <c r="A28" s="64" t="s">
        <v>80</v>
      </c>
    </row>
    <row r="29" customFormat="false" ht="12.8" hidden="false" customHeight="false" outlineLevel="0" collapsed="false">
      <c r="B29" s="0" t="s">
        <v>3</v>
      </c>
    </row>
    <row r="30" customFormat="false" ht="12.8" hidden="false" customHeight="false" outlineLevel="0" collapsed="false">
      <c r="B30" s="0" t="s">
        <v>81</v>
      </c>
    </row>
    <row r="31" customFormat="false" ht="12.8" hidden="false" customHeight="false" outlineLevel="0" collapsed="false">
      <c r="B31" s="0" t="s">
        <v>82</v>
      </c>
    </row>
  </sheetData>
  <conditionalFormatting sqref="B11:E13">
    <cfRule type="cellIs" priority="2" operator="lessThan" aboveAverage="0" equalAverage="0" bottom="0" percent="0" rank="0" text="" dxfId="0">
      <formula>5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2016-06-19T09:29:14Z</dcterms:created>
  <dc:creator/>
  <dc:description/>
  <dc:language>fr-FR</dc:language>
  <cp:lastModifiedBy/>
  <dcterms:modified xsi:type="dcterms:W3CDTF">2016-09-09T14:25:04Z</dcterms:modified>
  <cp:revision>34</cp:revision>
  <dc:subject/>
  <dc:title/>
</cp:coreProperties>
</file>