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35" windowWidth="15015" windowHeight="7650"/>
  </bookViews>
  <sheets>
    <sheet name="Clients pro-part Khi2" sheetId="1" r:id="rId1"/>
    <sheet name="Pro-Part" sheetId="2" r:id="rId2"/>
    <sheet name="Kolmogorov" sheetId="3" r:id="rId3"/>
    <sheet name="Spearman" sheetId="4" r:id="rId4"/>
    <sheet name="Décomposition des variances" sheetId="5" r:id="rId5"/>
  </sheets>
  <calcPr calcId="145621"/>
</workbook>
</file>

<file path=xl/calcChain.xml><?xml version="1.0" encoding="utf-8"?>
<calcChain xmlns="http://schemas.openxmlformats.org/spreadsheetml/2006/main">
  <c r="C27" i="4" l="1"/>
  <c r="C28" i="4"/>
  <c r="C26" i="4"/>
  <c r="J23" i="3" l="1"/>
  <c r="J24" i="3"/>
  <c r="J22" i="3"/>
  <c r="H29" i="1"/>
  <c r="H30" i="1"/>
  <c r="H28" i="1"/>
  <c r="G26" i="1"/>
  <c r="G29" i="1" s="1"/>
  <c r="C15" i="5"/>
  <c r="C16" i="5"/>
  <c r="C17" i="5"/>
  <c r="B22" i="5" s="1"/>
  <c r="C18" i="5"/>
  <c r="B18" i="5"/>
  <c r="B17" i="5"/>
  <c r="B16" i="5"/>
  <c r="B15" i="5"/>
  <c r="B20" i="5" s="1"/>
  <c r="H14" i="5"/>
  <c r="G14" i="5"/>
  <c r="F14" i="5"/>
  <c r="E14" i="5"/>
  <c r="E7" i="5"/>
  <c r="F7" i="5"/>
  <c r="G7" i="5"/>
  <c r="I18" i="5" s="1"/>
  <c r="H7" i="5"/>
  <c r="E8" i="5"/>
  <c r="F8" i="5"/>
  <c r="G8" i="5"/>
  <c r="H8" i="5"/>
  <c r="E9" i="5"/>
  <c r="F9" i="5"/>
  <c r="G9" i="5"/>
  <c r="H9" i="5"/>
  <c r="E10" i="5"/>
  <c r="F10" i="5"/>
  <c r="G10" i="5"/>
  <c r="H10" i="5"/>
  <c r="E11" i="5"/>
  <c r="F11" i="5"/>
  <c r="G11" i="5"/>
  <c r="H11" i="5"/>
  <c r="E12" i="5"/>
  <c r="F12" i="5"/>
  <c r="G12" i="5"/>
  <c r="H12" i="5"/>
  <c r="H6" i="5"/>
  <c r="G6" i="5"/>
  <c r="F6" i="5"/>
  <c r="E6" i="5"/>
  <c r="I16" i="5" s="1"/>
  <c r="I20" i="5" s="1"/>
  <c r="C13" i="5"/>
  <c r="B13" i="5"/>
  <c r="D12" i="5"/>
  <c r="D11" i="5"/>
  <c r="D10" i="5"/>
  <c r="D9" i="5"/>
  <c r="D8" i="5"/>
  <c r="D7" i="5"/>
  <c r="D6" i="5"/>
  <c r="B27" i="4"/>
  <c r="B28" i="4"/>
  <c r="B26" i="4"/>
  <c r="H7" i="4"/>
  <c r="I7" i="4" s="1"/>
  <c r="H9" i="4"/>
  <c r="I9" i="4" s="1"/>
  <c r="H11" i="4"/>
  <c r="I11" i="4" s="1"/>
  <c r="G6" i="4"/>
  <c r="G7" i="4"/>
  <c r="G8" i="4"/>
  <c r="G9" i="4"/>
  <c r="G10" i="4"/>
  <c r="G11" i="4"/>
  <c r="G12" i="4"/>
  <c r="F7" i="4"/>
  <c r="F8" i="4"/>
  <c r="H8" i="4" s="1"/>
  <c r="I8" i="4" s="1"/>
  <c r="F9" i="4"/>
  <c r="F10" i="4"/>
  <c r="H10" i="4" s="1"/>
  <c r="I10" i="4" s="1"/>
  <c r="F11" i="4"/>
  <c r="F12" i="4"/>
  <c r="H12" i="4" s="1"/>
  <c r="I12" i="4" s="1"/>
  <c r="F6" i="4"/>
  <c r="H6" i="4" s="1"/>
  <c r="I6" i="4" s="1"/>
  <c r="C13" i="4"/>
  <c r="B13" i="4"/>
  <c r="D12" i="4"/>
  <c r="D11" i="4"/>
  <c r="D10" i="4"/>
  <c r="D9" i="4"/>
  <c r="D8" i="4"/>
  <c r="D7" i="4"/>
  <c r="D6" i="4"/>
  <c r="I24" i="3"/>
  <c r="I23" i="3"/>
  <c r="I22" i="3"/>
  <c r="B24" i="3"/>
  <c r="B25" i="3"/>
  <c r="B26" i="3"/>
  <c r="B27" i="3"/>
  <c r="B28" i="3"/>
  <c r="B29" i="3"/>
  <c r="B23" i="3"/>
  <c r="B17" i="3"/>
  <c r="B18" i="3"/>
  <c r="B19" i="3"/>
  <c r="B20" i="3"/>
  <c r="B21" i="3"/>
  <c r="B22" i="3"/>
  <c r="B16" i="3"/>
  <c r="D16" i="3" s="1"/>
  <c r="C13" i="3"/>
  <c r="B13" i="3"/>
  <c r="D12" i="3"/>
  <c r="D11" i="3"/>
  <c r="D10" i="3"/>
  <c r="D9" i="3"/>
  <c r="D8" i="3"/>
  <c r="D7" i="3"/>
  <c r="D6" i="3"/>
  <c r="C13" i="2"/>
  <c r="B13" i="2"/>
  <c r="D12" i="2"/>
  <c r="D11" i="2"/>
  <c r="D10" i="2"/>
  <c r="D9" i="2"/>
  <c r="D8" i="2"/>
  <c r="D7" i="2"/>
  <c r="D6" i="2"/>
  <c r="D5" i="1"/>
  <c r="D6" i="1"/>
  <c r="G28" i="1"/>
  <c r="D7" i="1"/>
  <c r="D8" i="1"/>
  <c r="G30" i="1"/>
  <c r="D9" i="1"/>
  <c r="D10" i="1"/>
  <c r="D11" i="1"/>
  <c r="B12" i="1"/>
  <c r="C12" i="1"/>
  <c r="C21" i="5" l="1"/>
  <c r="B24" i="5" s="1"/>
  <c r="D17" i="3"/>
  <c r="I13" i="4"/>
  <c r="B15" i="4" s="1"/>
  <c r="B22" i="4" s="1"/>
  <c r="D12" i="1"/>
  <c r="B21" i="1" s="1"/>
  <c r="F21" i="1" s="1"/>
  <c r="B18" i="1"/>
  <c r="F18" i="1" s="1"/>
  <c r="D13" i="5"/>
  <c r="D13" i="4"/>
  <c r="D13" i="3"/>
  <c r="G12" i="3" s="1"/>
  <c r="C22" i="3" s="1"/>
  <c r="G6" i="3"/>
  <c r="C16" i="3" s="1"/>
  <c r="E16" i="3" s="1"/>
  <c r="F16" i="3" s="1"/>
  <c r="H6" i="3"/>
  <c r="C23" i="3" s="1"/>
  <c r="G7" i="3"/>
  <c r="C17" i="3" s="1"/>
  <c r="H7" i="3"/>
  <c r="C24" i="3" s="1"/>
  <c r="G8" i="3"/>
  <c r="C18" i="3" s="1"/>
  <c r="H8" i="3"/>
  <c r="C25" i="3" s="1"/>
  <c r="G9" i="3"/>
  <c r="C19" i="3" s="1"/>
  <c r="H9" i="3"/>
  <c r="C26" i="3" s="1"/>
  <c r="G10" i="3"/>
  <c r="C20" i="3" s="1"/>
  <c r="H10" i="3"/>
  <c r="C27" i="3" s="1"/>
  <c r="G11" i="3"/>
  <c r="C21" i="3" s="1"/>
  <c r="H11" i="3"/>
  <c r="C28" i="3" s="1"/>
  <c r="D13" i="2"/>
  <c r="B22" i="2" s="1"/>
  <c r="B16" i="2"/>
  <c r="C16" i="2"/>
  <c r="B18" i="2"/>
  <c r="C18" i="2"/>
  <c r="B20" i="2"/>
  <c r="C20" i="2"/>
  <c r="C21" i="2"/>
  <c r="B19" i="1" l="1"/>
  <c r="F19" i="1" s="1"/>
  <c r="C19" i="2"/>
  <c r="C17" i="2"/>
  <c r="B21" i="2"/>
  <c r="B19" i="2"/>
  <c r="B17" i="2"/>
  <c r="B17" i="1"/>
  <c r="F17" i="1" s="1"/>
  <c r="C15" i="1"/>
  <c r="G15" i="1" s="1"/>
  <c r="C16" i="1"/>
  <c r="G16" i="1" s="1"/>
  <c r="C17" i="1"/>
  <c r="G17" i="1" s="1"/>
  <c r="C18" i="1"/>
  <c r="G18" i="1" s="1"/>
  <c r="C19" i="1"/>
  <c r="G19" i="1" s="1"/>
  <c r="C20" i="1"/>
  <c r="G20" i="1" s="1"/>
  <c r="C21" i="1"/>
  <c r="G21" i="1" s="1"/>
  <c r="E17" i="3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B16" i="1"/>
  <c r="F16" i="1" s="1"/>
  <c r="B20" i="1"/>
  <c r="F20" i="1" s="1"/>
  <c r="F17" i="3"/>
  <c r="D18" i="3"/>
  <c r="B15" i="1"/>
  <c r="F15" i="1" s="1"/>
  <c r="H12" i="3"/>
  <c r="C29" i="3" s="1"/>
  <c r="C22" i="2"/>
  <c r="F18" i="3" l="1"/>
  <c r="D19" i="3"/>
  <c r="E29" i="3"/>
  <c r="H22" i="1"/>
  <c r="F19" i="3" l="1"/>
  <c r="D20" i="3"/>
  <c r="F20" i="3" l="1"/>
  <c r="D21" i="3"/>
  <c r="F21" i="3" l="1"/>
  <c r="D22" i="3"/>
  <c r="F22" i="3" l="1"/>
  <c r="D23" i="3"/>
  <c r="F23" i="3" l="1"/>
  <c r="D24" i="3"/>
  <c r="F24" i="3" l="1"/>
  <c r="D25" i="3"/>
  <c r="F25" i="3" l="1"/>
  <c r="D26" i="3"/>
  <c r="F26" i="3" l="1"/>
  <c r="D27" i="3"/>
  <c r="F27" i="3" l="1"/>
  <c r="D28" i="3"/>
  <c r="F28" i="3" l="1"/>
  <c r="D29" i="3"/>
  <c r="F29" i="3" s="1"/>
  <c r="I17" i="3" s="1"/>
  <c r="I19" i="3" s="1"/>
</calcChain>
</file>

<file path=xl/sharedStrings.xml><?xml version="1.0" encoding="utf-8"?>
<sst xmlns="http://schemas.openxmlformats.org/spreadsheetml/2006/main" count="97" uniqueCount="53">
  <si>
    <t>Khi2 calc</t>
  </si>
  <si>
    <t>Part</t>
  </si>
  <si>
    <t>Pro</t>
  </si>
  <si>
    <t>Effectifs théoriques</t>
  </si>
  <si>
    <t>Total</t>
  </si>
  <si>
    <t>Observations</t>
  </si>
  <si>
    <t>Khi2 Théorique</t>
  </si>
  <si>
    <t>1- Test de Kolmogorov</t>
  </si>
  <si>
    <t>2 - Décomposition variances</t>
  </si>
  <si>
    <t xml:space="preserve">3 - RS de Spearman + Test </t>
  </si>
  <si>
    <t>O</t>
  </si>
  <si>
    <t>C</t>
  </si>
  <si>
    <t>OCC</t>
  </si>
  <si>
    <t>CCC</t>
  </si>
  <si>
    <t>|Ecarts|</t>
  </si>
  <si>
    <t>Max</t>
  </si>
  <si>
    <t>K calc</t>
  </si>
  <si>
    <t>Rangs</t>
  </si>
  <si>
    <t>Di</t>
  </si>
  <si>
    <t>Di²</t>
  </si>
  <si>
    <t>RS</t>
  </si>
  <si>
    <t>Test de Student</t>
  </si>
  <si>
    <t>Hypothèses</t>
  </si>
  <si>
    <t>H0:  RS=0 =&gt; Comportement différent des pro et des particuliers</t>
  </si>
  <si>
    <t>H1: RS =1 =&gt; Coportements identique des deux catégories de clients</t>
  </si>
  <si>
    <t>Risque d'erreur:</t>
  </si>
  <si>
    <t>t calc</t>
  </si>
  <si>
    <t>Moyennes</t>
  </si>
  <si>
    <t>Nombre</t>
  </si>
  <si>
    <t>Variances</t>
  </si>
  <si>
    <t>Somme des carrés</t>
  </si>
  <si>
    <t>Var INTER = Var des moyennes</t>
  </si>
  <si>
    <t>Var INTRA = Moyenne des Variances</t>
  </si>
  <si>
    <t>Produit 1</t>
  </si>
  <si>
    <t>Produit 2</t>
  </si>
  <si>
    <t>Produit 3</t>
  </si>
  <si>
    <t>Produit 4</t>
  </si>
  <si>
    <t>Produit 5</t>
  </si>
  <si>
    <t>Produit 6</t>
  </si>
  <si>
    <t>Produit 7</t>
  </si>
  <si>
    <t>Var TOTALE</t>
  </si>
  <si>
    <t>Var INTER</t>
  </si>
  <si>
    <t>Var INTRA</t>
  </si>
  <si>
    <t>R</t>
  </si>
  <si>
    <t>Décision</t>
  </si>
  <si>
    <t>ddl</t>
  </si>
  <si>
    <t>Nouvelles valeurs</t>
  </si>
  <si>
    <t>Certains effectifsthéoriques sont alors inférieurs à 5</t>
  </si>
  <si>
    <t xml:space="preserve"> =&gt; Impossibilité de faire un test du Khi2</t>
  </si>
  <si>
    <t>Donc:</t>
  </si>
  <si>
    <t>K th</t>
  </si>
  <si>
    <t>t th</t>
  </si>
  <si>
    <t>Var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</si>
</sst>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1" xfId="0" applyNumberFormat="1" applyBorder="1"/>
    <xf numFmtId="0" fontId="0" fillId="0" borderId="1" xfId="0" applyBorder="1"/>
    <xf numFmtId="164" fontId="0" fillId="0" borderId="0" xfId="0" applyNumberFormat="1"/>
    <xf numFmtId="2" fontId="0" fillId="0" borderId="1" xfId="0" applyNumberFormat="1" applyBorder="1"/>
    <xf numFmtId="0" fontId="1" fillId="0" borderId="1" xfId="0" applyFont="1" applyBorder="1"/>
    <xf numFmtId="9" fontId="0" fillId="0" borderId="0" xfId="0" applyNumberFormat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2" fontId="1" fillId="2" borderId="1" xfId="0" applyNumberFormat="1" applyFont="1" applyFill="1" applyBorder="1"/>
    <xf numFmtId="0" fontId="0" fillId="0" borderId="2" xfId="0" applyBorder="1" applyAlignment="1">
      <alignment horizontal="center"/>
    </xf>
    <xf numFmtId="9" fontId="0" fillId="0" borderId="1" xfId="0" applyNumberFormat="1" applyBorder="1"/>
    <xf numFmtId="0" fontId="0" fillId="2" borderId="3" xfId="0" applyFill="1" applyBorder="1"/>
    <xf numFmtId="0" fontId="0" fillId="3" borderId="1" xfId="0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2" fontId="0" fillId="6" borderId="1" xfId="0" applyNumberFormat="1" applyFill="1" applyBorder="1"/>
    <xf numFmtId="164" fontId="1" fillId="0" borderId="1" xfId="0" applyNumberFormat="1" applyFont="1" applyBorder="1"/>
    <xf numFmtId="164" fontId="0" fillId="0" borderId="3" xfId="0" applyNumberFormat="1" applyBorder="1"/>
    <xf numFmtId="2" fontId="1" fillId="0" borderId="1" xfId="0" applyNumberFormat="1" applyFont="1" applyBorder="1"/>
    <xf numFmtId="0" fontId="1" fillId="6" borderId="1" xfId="0" applyFont="1" applyFill="1" applyBorder="1" applyAlignment="1">
      <alignment horizontal="center"/>
    </xf>
    <xf numFmtId="10" fontId="0" fillId="0" borderId="1" xfId="0" applyNumberFormat="1" applyBorder="1"/>
    <xf numFmtId="2" fontId="3" fillId="0" borderId="1" xfId="0" applyNumberFormat="1" applyFont="1" applyBorder="1"/>
    <xf numFmtId="0" fontId="3" fillId="0" borderId="1" xfId="0" applyFont="1" applyBorder="1"/>
    <xf numFmtId="2" fontId="4" fillId="2" borderId="1" xfId="0" applyNumberFormat="1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</c:marker>
          <c:xVal>
            <c:numRef>
              <c:f>Spearman!$F$6:$F$12</c:f>
              <c:numCache>
                <c:formatCode>General</c:formatCode>
                <c:ptCount val="7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</c:numCache>
            </c:numRef>
          </c:xVal>
          <c:yVal>
            <c:numRef>
              <c:f>Spearman!$G$6:$G$12</c:f>
              <c:numCache>
                <c:formatCode>General</c:formatCode>
                <c:ptCount val="7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759936"/>
        <c:axId val="114761728"/>
      </c:scatterChart>
      <c:valAx>
        <c:axId val="114759936"/>
        <c:scaling>
          <c:orientation val="minMax"/>
          <c:max val="7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14761728"/>
        <c:crosses val="autoZero"/>
        <c:crossBetween val="midCat"/>
      </c:valAx>
      <c:valAx>
        <c:axId val="114761728"/>
        <c:scaling>
          <c:orientation val="minMax"/>
          <c:max val="7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759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374196</xdr:colOff>
      <xdr:row>13</xdr:row>
      <xdr:rowOff>163286</xdr:rowOff>
    </xdr:from>
    <xdr:to>
      <xdr:col>11</xdr:col>
      <xdr:colOff>387803</xdr:colOff>
      <xdr:row>25</xdr:row>
      <xdr:rowOff>170088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H30"/>
  <sheetViews>
    <sheetView tabSelected="1" zoomScale="120" zoomScaleNormal="120" workbookViewId="0">
      <selection activeCell="B30" sqref="B30"/>
    </sheetView>
  </sheetViews>
  <sheetFormatPr baseColWidth="10" defaultRowHeight="15" x14ac:dyDescent="0.25"/>
  <cols>
    <col min="1" max="1" width="18.5703125" bestFit="1" customWidth="1"/>
    <col min="7" max="7" width="14.42578125" bestFit="1" customWidth="1"/>
  </cols>
  <sheetData>
    <row r="4" spans="1:8" x14ac:dyDescent="0.25">
      <c r="A4" t="s">
        <v>5</v>
      </c>
      <c r="B4" s="2" t="s">
        <v>2</v>
      </c>
      <c r="C4" s="2" t="s">
        <v>1</v>
      </c>
      <c r="D4" t="s">
        <v>4</v>
      </c>
    </row>
    <row r="5" spans="1:8" x14ac:dyDescent="0.25">
      <c r="B5" s="2">
        <v>6</v>
      </c>
      <c r="C5" s="2">
        <v>11</v>
      </c>
      <c r="D5" s="5">
        <f t="shared" ref="D5:D12" si="0">SUM(B5:C5)</f>
        <v>17</v>
      </c>
    </row>
    <row r="6" spans="1:8" x14ac:dyDescent="0.25">
      <c r="B6" s="2">
        <v>13</v>
      </c>
      <c r="C6" s="2">
        <v>12</v>
      </c>
      <c r="D6" s="5">
        <f t="shared" si="0"/>
        <v>25</v>
      </c>
    </row>
    <row r="7" spans="1:8" x14ac:dyDescent="0.25">
      <c r="B7" s="2">
        <v>14</v>
      </c>
      <c r="C7" s="2">
        <v>2</v>
      </c>
      <c r="D7" s="5">
        <f t="shared" si="0"/>
        <v>16</v>
      </c>
    </row>
    <row r="8" spans="1:8" x14ac:dyDescent="0.25">
      <c r="B8" s="2">
        <v>11</v>
      </c>
      <c r="C8" s="2">
        <v>9</v>
      </c>
      <c r="D8" s="5">
        <f t="shared" si="0"/>
        <v>20</v>
      </c>
    </row>
    <row r="9" spans="1:8" x14ac:dyDescent="0.25">
      <c r="B9" s="2">
        <v>7</v>
      </c>
      <c r="C9" s="2">
        <v>13</v>
      </c>
      <c r="D9" s="5">
        <f t="shared" si="0"/>
        <v>20</v>
      </c>
    </row>
    <row r="10" spans="1:8" x14ac:dyDescent="0.25">
      <c r="B10" s="2">
        <v>12</v>
      </c>
      <c r="C10" s="2">
        <v>6</v>
      </c>
      <c r="D10" s="5">
        <f t="shared" si="0"/>
        <v>18</v>
      </c>
    </row>
    <row r="11" spans="1:8" x14ac:dyDescent="0.25">
      <c r="B11" s="2">
        <v>9</v>
      </c>
      <c r="C11" s="2">
        <v>5</v>
      </c>
      <c r="D11" s="5">
        <f t="shared" si="0"/>
        <v>14</v>
      </c>
    </row>
    <row r="12" spans="1:8" x14ac:dyDescent="0.25">
      <c r="A12" t="s">
        <v>4</v>
      </c>
      <c r="B12" s="5">
        <f>SUM(B5:B11)</f>
        <v>72</v>
      </c>
      <c r="C12" s="5">
        <f>SUM(C5:C11)</f>
        <v>58</v>
      </c>
      <c r="D12" s="5">
        <f t="shared" si="0"/>
        <v>130</v>
      </c>
    </row>
    <row r="14" spans="1:8" x14ac:dyDescent="0.25">
      <c r="A14" t="s">
        <v>3</v>
      </c>
      <c r="B14" s="2" t="s">
        <v>2</v>
      </c>
      <c r="C14" s="2" t="s">
        <v>1</v>
      </c>
      <c r="F14" s="2" t="s">
        <v>2</v>
      </c>
      <c r="G14" s="2" t="s">
        <v>1</v>
      </c>
    </row>
    <row r="15" spans="1:8" x14ac:dyDescent="0.25">
      <c r="B15" s="4">
        <f t="shared" ref="B15:C21" si="1">B$12*$D5/$D$12</f>
        <v>9.4153846153846157</v>
      </c>
      <c r="C15" s="4">
        <f t="shared" si="1"/>
        <v>7.5846153846153843</v>
      </c>
      <c r="F15" s="1">
        <f t="shared" ref="F15:G21" si="2">(B5-B15)^2/B15</f>
        <v>1.2389140271493215</v>
      </c>
      <c r="G15" s="1">
        <f t="shared" si="2"/>
        <v>1.5379622405991578</v>
      </c>
      <c r="H15" s="3"/>
    </row>
    <row r="16" spans="1:8" x14ac:dyDescent="0.25">
      <c r="B16" s="4">
        <f t="shared" si="1"/>
        <v>13.846153846153847</v>
      </c>
      <c r="C16" s="4">
        <f t="shared" si="1"/>
        <v>11.153846153846153</v>
      </c>
      <c r="F16" s="1">
        <f t="shared" si="2"/>
        <v>5.1709401709401769E-2</v>
      </c>
      <c r="G16" s="1">
        <f t="shared" si="2"/>
        <v>6.4190981432360822E-2</v>
      </c>
      <c r="H16" s="3"/>
    </row>
    <row r="17" spans="2:8" x14ac:dyDescent="0.25">
      <c r="B17" s="4">
        <f t="shared" si="1"/>
        <v>8.861538461538462</v>
      </c>
      <c r="C17" s="4">
        <f t="shared" si="1"/>
        <v>7.1384615384615389</v>
      </c>
      <c r="F17" s="1">
        <f t="shared" si="2"/>
        <v>2.9795940170940165</v>
      </c>
      <c r="G17" s="1">
        <f t="shared" si="2"/>
        <v>3.6988063660477462</v>
      </c>
      <c r="H17" s="3"/>
    </row>
    <row r="18" spans="2:8" x14ac:dyDescent="0.25">
      <c r="B18" s="4">
        <f t="shared" si="1"/>
        <v>11.076923076923077</v>
      </c>
      <c r="C18" s="4">
        <f t="shared" si="1"/>
        <v>8.9230769230769234</v>
      </c>
      <c r="F18" s="1">
        <f t="shared" si="2"/>
        <v>5.3418803418803045E-4</v>
      </c>
      <c r="G18" s="1">
        <f t="shared" si="2"/>
        <v>6.6312997347479636E-4</v>
      </c>
      <c r="H18" s="3"/>
    </row>
    <row r="19" spans="2:8" x14ac:dyDescent="0.25">
      <c r="B19" s="4">
        <f t="shared" si="1"/>
        <v>11.076923076923077</v>
      </c>
      <c r="C19" s="4">
        <f t="shared" si="1"/>
        <v>8.9230769230769234</v>
      </c>
      <c r="F19" s="1">
        <f t="shared" si="2"/>
        <v>1.5005341880341878</v>
      </c>
      <c r="G19" s="1">
        <f t="shared" si="2"/>
        <v>1.8627320954907158</v>
      </c>
      <c r="H19" s="3"/>
    </row>
    <row r="20" spans="2:8" x14ac:dyDescent="0.25">
      <c r="B20" s="4">
        <f t="shared" si="1"/>
        <v>9.9692307692307693</v>
      </c>
      <c r="C20" s="4">
        <f t="shared" si="1"/>
        <v>8.0307692307692307</v>
      </c>
      <c r="F20" s="1">
        <f t="shared" si="2"/>
        <v>0.41367521367521365</v>
      </c>
      <c r="G20" s="1">
        <f t="shared" si="2"/>
        <v>0.51352785145888591</v>
      </c>
      <c r="H20" s="3"/>
    </row>
    <row r="21" spans="2:8" x14ac:dyDescent="0.25">
      <c r="B21" s="4">
        <f t="shared" si="1"/>
        <v>7.7538461538461538</v>
      </c>
      <c r="C21" s="4">
        <f t="shared" si="1"/>
        <v>6.2461538461538462</v>
      </c>
      <c r="F21" s="1">
        <f t="shared" si="2"/>
        <v>0.20027472527472528</v>
      </c>
      <c r="G21" s="1">
        <f t="shared" si="2"/>
        <v>0.24861690034103828</v>
      </c>
      <c r="H21" s="3"/>
    </row>
    <row r="22" spans="2:8" x14ac:dyDescent="0.25">
      <c r="F22" s="3"/>
      <c r="G22" s="9" t="s">
        <v>0</v>
      </c>
      <c r="H22" s="1">
        <f>SUM(F15:G21)</f>
        <v>14.311735326314432</v>
      </c>
    </row>
    <row r="26" spans="2:8" x14ac:dyDescent="0.25">
      <c r="F26" s="2" t="s">
        <v>45</v>
      </c>
      <c r="G26" s="2">
        <f>(COUNT(B15:B21)-1)*(COUNT(B15:C15)-1)</f>
        <v>6</v>
      </c>
    </row>
    <row r="27" spans="2:8" x14ac:dyDescent="0.25">
      <c r="G27" s="14" t="s">
        <v>6</v>
      </c>
      <c r="H27" s="15" t="s">
        <v>44</v>
      </c>
    </row>
    <row r="28" spans="2:8" x14ac:dyDescent="0.25">
      <c r="F28" s="13">
        <v>0.1</v>
      </c>
      <c r="G28" s="1">
        <f>CHIINV(F28,$G$26)</f>
        <v>10.64464067566842</v>
      </c>
      <c r="H28" s="16" t="str">
        <f>IF($H$22&gt;G28,"H1","H0")</f>
        <v>H1</v>
      </c>
    </row>
    <row r="29" spans="2:8" x14ac:dyDescent="0.25">
      <c r="F29" s="13">
        <v>0.05</v>
      </c>
      <c r="G29" s="1">
        <f>CHIINV(F29,$G$26)</f>
        <v>12.591587243743978</v>
      </c>
      <c r="H29" s="16" t="str">
        <f t="shared" ref="H29:H30" si="3">IF($H$22&gt;G29,"H1","H0")</f>
        <v>H1</v>
      </c>
    </row>
    <row r="30" spans="2:8" x14ac:dyDescent="0.25">
      <c r="F30" s="13">
        <v>0.02</v>
      </c>
      <c r="G30" s="1">
        <f>CHIINV(F30,$G$26)</f>
        <v>15.033207751218963</v>
      </c>
      <c r="H30" s="16" t="str">
        <f t="shared" si="3"/>
        <v>H0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5:F24"/>
  <sheetViews>
    <sheetView zoomScale="120" zoomScaleNormal="120" workbookViewId="0">
      <selection activeCell="D35" sqref="D35"/>
    </sheetView>
  </sheetViews>
  <sheetFormatPr baseColWidth="10" defaultRowHeight="15" x14ac:dyDescent="0.25"/>
  <cols>
    <col min="1" max="1" width="18.5703125" bestFit="1" customWidth="1"/>
  </cols>
  <sheetData>
    <row r="5" spans="1:6" x14ac:dyDescent="0.25">
      <c r="A5" t="s">
        <v>5</v>
      </c>
      <c r="B5" s="2" t="s">
        <v>2</v>
      </c>
      <c r="C5" s="2" t="s">
        <v>1</v>
      </c>
      <c r="D5" t="s">
        <v>4</v>
      </c>
    </row>
    <row r="6" spans="1:6" x14ac:dyDescent="0.25">
      <c r="B6" s="17">
        <v>1</v>
      </c>
      <c r="C6" s="17">
        <v>1</v>
      </c>
      <c r="D6" s="5">
        <f t="shared" ref="D6:D13" si="0">SUM(B6:C6)</f>
        <v>2</v>
      </c>
    </row>
    <row r="7" spans="1:6" x14ac:dyDescent="0.25">
      <c r="B7" s="2">
        <v>13</v>
      </c>
      <c r="C7" s="2">
        <v>12</v>
      </c>
      <c r="D7" s="5">
        <f t="shared" si="0"/>
        <v>25</v>
      </c>
      <c r="F7" s="18" t="s">
        <v>46</v>
      </c>
    </row>
    <row r="8" spans="1:6" x14ac:dyDescent="0.25">
      <c r="B8" s="2">
        <v>14</v>
      </c>
      <c r="C8" s="17">
        <v>14</v>
      </c>
      <c r="D8" s="5">
        <f t="shared" si="0"/>
        <v>28</v>
      </c>
    </row>
    <row r="9" spans="1:6" x14ac:dyDescent="0.25">
      <c r="B9" s="2">
        <v>11</v>
      </c>
      <c r="C9" s="2">
        <v>9</v>
      </c>
      <c r="D9" s="5">
        <f t="shared" si="0"/>
        <v>20</v>
      </c>
    </row>
    <row r="10" spans="1:6" x14ac:dyDescent="0.25">
      <c r="B10" s="2">
        <v>7</v>
      </c>
      <c r="C10" s="2">
        <v>13</v>
      </c>
      <c r="D10" s="5">
        <f t="shared" si="0"/>
        <v>20</v>
      </c>
    </row>
    <row r="11" spans="1:6" x14ac:dyDescent="0.25">
      <c r="B11" s="2">
        <v>12</v>
      </c>
      <c r="C11" s="2">
        <v>6</v>
      </c>
      <c r="D11" s="5">
        <f t="shared" si="0"/>
        <v>18</v>
      </c>
    </row>
    <row r="12" spans="1:6" x14ac:dyDescent="0.25">
      <c r="B12" s="2">
        <v>9</v>
      </c>
      <c r="C12" s="2">
        <v>5</v>
      </c>
      <c r="D12" s="5">
        <f t="shared" si="0"/>
        <v>14</v>
      </c>
    </row>
    <row r="13" spans="1:6" x14ac:dyDescent="0.25">
      <c r="A13" t="s">
        <v>4</v>
      </c>
      <c r="B13" s="5">
        <f>SUM(B6:B12)</f>
        <v>67</v>
      </c>
      <c r="C13" s="5">
        <f>SUM(C6:C12)</f>
        <v>60</v>
      </c>
      <c r="D13" s="5">
        <f t="shared" si="0"/>
        <v>127</v>
      </c>
    </row>
    <row r="15" spans="1:6" x14ac:dyDescent="0.25">
      <c r="A15" t="s">
        <v>3</v>
      </c>
      <c r="B15" s="2" t="s">
        <v>2</v>
      </c>
      <c r="C15" s="2" t="s">
        <v>1</v>
      </c>
    </row>
    <row r="16" spans="1:6" x14ac:dyDescent="0.25">
      <c r="B16" s="4">
        <f t="shared" ref="B16:C22" si="1">B$13*$D6/$D$13</f>
        <v>1.0551181102362204</v>
      </c>
      <c r="C16" s="4">
        <f t="shared" si="1"/>
        <v>0.94488188976377951</v>
      </c>
      <c r="F16" t="s">
        <v>47</v>
      </c>
    </row>
    <row r="17" spans="2:6" x14ac:dyDescent="0.25">
      <c r="B17" s="4">
        <f t="shared" si="1"/>
        <v>13.188976377952756</v>
      </c>
      <c r="C17" s="4">
        <f t="shared" si="1"/>
        <v>11.811023622047244</v>
      </c>
    </row>
    <row r="18" spans="2:6" x14ac:dyDescent="0.25">
      <c r="B18" s="4">
        <f t="shared" si="1"/>
        <v>14.771653543307087</v>
      </c>
      <c r="C18" s="4">
        <f t="shared" si="1"/>
        <v>13.228346456692913</v>
      </c>
      <c r="F18" t="s">
        <v>48</v>
      </c>
    </row>
    <row r="19" spans="2:6" x14ac:dyDescent="0.25">
      <c r="B19" s="4">
        <f t="shared" si="1"/>
        <v>10.551181102362206</v>
      </c>
      <c r="C19" s="4">
        <f t="shared" si="1"/>
        <v>9.4488188976377945</v>
      </c>
    </row>
    <row r="20" spans="2:6" x14ac:dyDescent="0.25">
      <c r="B20" s="4">
        <f t="shared" si="1"/>
        <v>10.551181102362206</v>
      </c>
      <c r="C20" s="4">
        <f t="shared" si="1"/>
        <v>9.4488188976377945</v>
      </c>
      <c r="F20" t="s">
        <v>49</v>
      </c>
    </row>
    <row r="21" spans="2:6" x14ac:dyDescent="0.25">
      <c r="B21" s="4">
        <f t="shared" si="1"/>
        <v>9.4960629921259834</v>
      </c>
      <c r="C21" s="4">
        <f t="shared" si="1"/>
        <v>8.5039370078740166</v>
      </c>
    </row>
    <row r="22" spans="2:6" x14ac:dyDescent="0.25">
      <c r="B22" s="4">
        <f t="shared" si="1"/>
        <v>7.3858267716535435</v>
      </c>
      <c r="C22" s="4">
        <f t="shared" si="1"/>
        <v>6.6141732283464565</v>
      </c>
      <c r="F22" t="s">
        <v>7</v>
      </c>
    </row>
    <row r="23" spans="2:6" x14ac:dyDescent="0.25">
      <c r="F23" t="s">
        <v>8</v>
      </c>
    </row>
    <row r="24" spans="2:6" x14ac:dyDescent="0.25">
      <c r="F24" t="s">
        <v>9</v>
      </c>
    </row>
  </sheetData>
  <conditionalFormatting sqref="B16:C22">
    <cfRule type="cellIs" dxfId="0" priority="1" operator="lessThan">
      <formula>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3:J30"/>
  <sheetViews>
    <sheetView zoomScale="120" zoomScaleNormal="120" workbookViewId="0">
      <selection activeCell="O28" sqref="O28"/>
    </sheetView>
  </sheetViews>
  <sheetFormatPr baseColWidth="10" defaultRowHeight="15" x14ac:dyDescent="0.25"/>
  <cols>
    <col min="1" max="1" width="15.5703125" customWidth="1"/>
    <col min="2" max="2" width="8.28515625" customWidth="1"/>
    <col min="3" max="3" width="8.5703125" customWidth="1"/>
    <col min="5" max="5" width="7.85546875" customWidth="1"/>
    <col min="6" max="6" width="19.140625" customWidth="1"/>
  </cols>
  <sheetData>
    <row r="3" spans="1:8" x14ac:dyDescent="0.25">
      <c r="F3" t="s">
        <v>7</v>
      </c>
    </row>
    <row r="5" spans="1:8" x14ac:dyDescent="0.25">
      <c r="A5" s="20" t="s">
        <v>5</v>
      </c>
      <c r="B5" s="2" t="s">
        <v>2</v>
      </c>
      <c r="C5" s="2" t="s">
        <v>1</v>
      </c>
      <c r="D5" t="s">
        <v>4</v>
      </c>
      <c r="F5" s="22" t="s">
        <v>3</v>
      </c>
      <c r="G5" s="2" t="s">
        <v>2</v>
      </c>
      <c r="H5" s="2" t="s">
        <v>1</v>
      </c>
    </row>
    <row r="6" spans="1:8" x14ac:dyDescent="0.25">
      <c r="A6" s="20" t="s">
        <v>10</v>
      </c>
      <c r="B6" s="2">
        <v>1</v>
      </c>
      <c r="C6" s="2">
        <v>1</v>
      </c>
      <c r="D6" s="5">
        <f t="shared" ref="D6:D13" si="0">SUM(B6:C6)</f>
        <v>2</v>
      </c>
      <c r="F6" s="22" t="s">
        <v>11</v>
      </c>
      <c r="G6" s="4">
        <f t="shared" ref="G6:H12" si="1">B$13*$D6/$D$13</f>
        <v>1.0551181102362204</v>
      </c>
      <c r="H6" s="4">
        <f t="shared" si="1"/>
        <v>0.94488188976377951</v>
      </c>
    </row>
    <row r="7" spans="1:8" x14ac:dyDescent="0.25">
      <c r="B7" s="2">
        <v>13</v>
      </c>
      <c r="C7" s="2">
        <v>12</v>
      </c>
      <c r="D7" s="5">
        <f t="shared" si="0"/>
        <v>25</v>
      </c>
      <c r="G7" s="4">
        <f t="shared" si="1"/>
        <v>13.188976377952756</v>
      </c>
      <c r="H7" s="4">
        <f t="shared" si="1"/>
        <v>11.811023622047244</v>
      </c>
    </row>
    <row r="8" spans="1:8" x14ac:dyDescent="0.25">
      <c r="B8" s="2">
        <v>14</v>
      </c>
      <c r="C8" s="2">
        <v>14</v>
      </c>
      <c r="D8" s="5">
        <f t="shared" si="0"/>
        <v>28</v>
      </c>
      <c r="G8" s="4">
        <f t="shared" si="1"/>
        <v>14.771653543307087</v>
      </c>
      <c r="H8" s="4">
        <f t="shared" si="1"/>
        <v>13.228346456692913</v>
      </c>
    </row>
    <row r="9" spans="1:8" x14ac:dyDescent="0.25">
      <c r="B9" s="2">
        <v>11</v>
      </c>
      <c r="C9" s="2">
        <v>9</v>
      </c>
      <c r="D9" s="5">
        <f t="shared" si="0"/>
        <v>20</v>
      </c>
      <c r="G9" s="4">
        <f t="shared" si="1"/>
        <v>10.551181102362206</v>
      </c>
      <c r="H9" s="4">
        <f t="shared" si="1"/>
        <v>9.4488188976377945</v>
      </c>
    </row>
    <row r="10" spans="1:8" x14ac:dyDescent="0.25">
      <c r="B10" s="2">
        <v>7</v>
      </c>
      <c r="C10" s="2">
        <v>13</v>
      </c>
      <c r="D10" s="5">
        <f t="shared" si="0"/>
        <v>20</v>
      </c>
      <c r="G10" s="4">
        <f t="shared" si="1"/>
        <v>10.551181102362206</v>
      </c>
      <c r="H10" s="4">
        <f t="shared" si="1"/>
        <v>9.4488188976377945</v>
      </c>
    </row>
    <row r="11" spans="1:8" x14ac:dyDescent="0.25">
      <c r="B11" s="2">
        <v>12</v>
      </c>
      <c r="C11" s="2">
        <v>6</v>
      </c>
      <c r="D11" s="5">
        <f t="shared" si="0"/>
        <v>18</v>
      </c>
      <c r="G11" s="4">
        <f t="shared" si="1"/>
        <v>9.4960629921259834</v>
      </c>
      <c r="H11" s="4">
        <f t="shared" si="1"/>
        <v>8.5039370078740166</v>
      </c>
    </row>
    <row r="12" spans="1:8" x14ac:dyDescent="0.25">
      <c r="B12" s="2">
        <v>9</v>
      </c>
      <c r="C12" s="2">
        <v>5</v>
      </c>
      <c r="D12" s="5">
        <f t="shared" si="0"/>
        <v>14</v>
      </c>
      <c r="G12" s="4">
        <f t="shared" si="1"/>
        <v>7.3858267716535435</v>
      </c>
      <c r="H12" s="4">
        <f t="shared" si="1"/>
        <v>6.6141732283464565</v>
      </c>
    </row>
    <row r="13" spans="1:8" x14ac:dyDescent="0.25">
      <c r="A13" t="s">
        <v>4</v>
      </c>
      <c r="B13" s="5">
        <f>SUM(B6:B12)</f>
        <v>67</v>
      </c>
      <c r="C13" s="5">
        <f>SUM(C6:C12)</f>
        <v>60</v>
      </c>
      <c r="D13" s="5">
        <f t="shared" si="0"/>
        <v>127</v>
      </c>
    </row>
    <row r="15" spans="1:8" x14ac:dyDescent="0.25">
      <c r="B15" s="19" t="s">
        <v>10</v>
      </c>
      <c r="C15" s="21" t="s">
        <v>11</v>
      </c>
      <c r="D15" s="23" t="s">
        <v>12</v>
      </c>
      <c r="E15" s="24" t="s">
        <v>13</v>
      </c>
      <c r="F15" s="25" t="s">
        <v>14</v>
      </c>
    </row>
    <row r="16" spans="1:8" x14ac:dyDescent="0.25">
      <c r="B16" s="2">
        <f>B6</f>
        <v>1</v>
      </c>
      <c r="C16" s="4">
        <f>G6</f>
        <v>1.0551181102362204</v>
      </c>
      <c r="D16" s="2">
        <f>B16</f>
        <v>1</v>
      </c>
      <c r="E16" s="4">
        <f>C16</f>
        <v>1.0551181102362204</v>
      </c>
      <c r="F16" s="4">
        <f>ABS(D16-E16)</f>
        <v>5.5118110236220375E-2</v>
      </c>
    </row>
    <row r="17" spans="2:10" x14ac:dyDescent="0.25">
      <c r="B17" s="2">
        <f t="shared" ref="B17:B22" si="2">B7</f>
        <v>13</v>
      </c>
      <c r="C17" s="4">
        <f t="shared" ref="C17:C22" si="3">G7</f>
        <v>13.188976377952756</v>
      </c>
      <c r="D17" s="2">
        <f>D16+B17</f>
        <v>14</v>
      </c>
      <c r="E17" s="4">
        <f>E16+C17</f>
        <v>14.244094488188976</v>
      </c>
      <c r="F17" s="4">
        <f t="shared" ref="F17:F29" si="4">ABS(D17-E17)</f>
        <v>0.24409448818897594</v>
      </c>
      <c r="H17" s="26" t="s">
        <v>15</v>
      </c>
      <c r="I17" s="27">
        <f>MAX(F16:F29)</f>
        <v>4.118110236220474</v>
      </c>
    </row>
    <row r="18" spans="2:10" x14ac:dyDescent="0.25">
      <c r="B18" s="2">
        <f t="shared" si="2"/>
        <v>14</v>
      </c>
      <c r="C18" s="4">
        <f t="shared" si="3"/>
        <v>14.771653543307087</v>
      </c>
      <c r="D18" s="2">
        <f t="shared" ref="D18:D29" si="5">D17+B18</f>
        <v>28</v>
      </c>
      <c r="E18" s="4">
        <f t="shared" ref="E18:E29" si="6">E17+C18</f>
        <v>29.015748031496063</v>
      </c>
      <c r="F18" s="4">
        <f t="shared" si="4"/>
        <v>1.015748031496063</v>
      </c>
    </row>
    <row r="19" spans="2:10" x14ac:dyDescent="0.25">
      <c r="B19" s="2">
        <f t="shared" si="2"/>
        <v>11</v>
      </c>
      <c r="C19" s="4">
        <f t="shared" si="3"/>
        <v>10.551181102362206</v>
      </c>
      <c r="D19" s="2">
        <f t="shared" si="5"/>
        <v>39</v>
      </c>
      <c r="E19" s="4">
        <f t="shared" si="6"/>
        <v>39.566929133858267</v>
      </c>
      <c r="F19" s="4">
        <f t="shared" si="4"/>
        <v>0.56692913385826671</v>
      </c>
      <c r="H19" s="5" t="s">
        <v>16</v>
      </c>
      <c r="I19" s="28">
        <f>I17/E29</f>
        <v>3.2426064852129718E-2</v>
      </c>
    </row>
    <row r="20" spans="2:10" x14ac:dyDescent="0.25">
      <c r="B20" s="2">
        <f t="shared" si="2"/>
        <v>7</v>
      </c>
      <c r="C20" s="4">
        <f t="shared" si="3"/>
        <v>10.551181102362206</v>
      </c>
      <c r="D20" s="2">
        <f t="shared" si="5"/>
        <v>46</v>
      </c>
      <c r="E20" s="4">
        <f t="shared" si="6"/>
        <v>50.118110236220474</v>
      </c>
      <c r="F20" s="4">
        <f t="shared" si="4"/>
        <v>4.118110236220474</v>
      </c>
    </row>
    <row r="21" spans="2:10" x14ac:dyDescent="0.25">
      <c r="B21" s="2">
        <f t="shared" si="2"/>
        <v>12</v>
      </c>
      <c r="C21" s="4">
        <f t="shared" si="3"/>
        <v>9.4960629921259834</v>
      </c>
      <c r="D21" s="2">
        <f t="shared" si="5"/>
        <v>58</v>
      </c>
      <c r="E21" s="4">
        <f t="shared" si="6"/>
        <v>59.614173228346459</v>
      </c>
      <c r="F21" s="4">
        <f t="shared" si="4"/>
        <v>1.6141732283464592</v>
      </c>
      <c r="I21" s="16" t="s">
        <v>50</v>
      </c>
      <c r="J21" s="16" t="s">
        <v>44</v>
      </c>
    </row>
    <row r="22" spans="2:10" x14ac:dyDescent="0.25">
      <c r="B22" s="2">
        <f t="shared" si="2"/>
        <v>9</v>
      </c>
      <c r="C22" s="4">
        <f t="shared" si="3"/>
        <v>7.3858267716535435</v>
      </c>
      <c r="D22" s="2">
        <f t="shared" si="5"/>
        <v>67</v>
      </c>
      <c r="E22" s="4">
        <f t="shared" si="6"/>
        <v>67</v>
      </c>
      <c r="F22" s="4">
        <f t="shared" si="4"/>
        <v>0</v>
      </c>
      <c r="H22" s="13">
        <v>0.1</v>
      </c>
      <c r="I22" s="29">
        <f>1.22/SQRT(127)</f>
        <v>0.10825749414876588</v>
      </c>
      <c r="J22" s="16" t="str">
        <f>IF($I$19&gt;I22,"H1","H0")</f>
        <v>H0</v>
      </c>
    </row>
    <row r="23" spans="2:10" x14ac:dyDescent="0.25">
      <c r="B23" s="2">
        <f>C6</f>
        <v>1</v>
      </c>
      <c r="C23" s="4">
        <f>H6</f>
        <v>0.94488188976377951</v>
      </c>
      <c r="D23" s="2">
        <f t="shared" si="5"/>
        <v>68</v>
      </c>
      <c r="E23" s="4">
        <f t="shared" si="6"/>
        <v>67.944881889763778</v>
      </c>
      <c r="F23" s="4">
        <f t="shared" si="4"/>
        <v>5.5118110236222151E-2</v>
      </c>
      <c r="H23" s="13">
        <v>0.05</v>
      </c>
      <c r="I23" s="1">
        <f>1.36/SQRT(127)</f>
        <v>0.12068048528059148</v>
      </c>
      <c r="J23" s="16" t="str">
        <f t="shared" ref="J23:J24" si="7">IF($I$19&gt;I23,"H1","H0")</f>
        <v>H0</v>
      </c>
    </row>
    <row r="24" spans="2:10" x14ac:dyDescent="0.25">
      <c r="B24" s="2">
        <f t="shared" ref="B24:B29" si="8">C7</f>
        <v>12</v>
      </c>
      <c r="C24" s="4">
        <f t="shared" ref="C24:C29" si="9">H7</f>
        <v>11.811023622047244</v>
      </c>
      <c r="D24" s="2">
        <f t="shared" si="5"/>
        <v>80</v>
      </c>
      <c r="E24" s="4">
        <f t="shared" si="6"/>
        <v>79.755905511811022</v>
      </c>
      <c r="F24" s="4">
        <f t="shared" si="4"/>
        <v>0.24409448818897772</v>
      </c>
      <c r="H24" s="13">
        <v>0.01</v>
      </c>
      <c r="I24" s="1">
        <f>1.63/SQRT(127)</f>
        <v>0.14463911103482655</v>
      </c>
      <c r="J24" s="16" t="str">
        <f t="shared" si="7"/>
        <v>H0</v>
      </c>
    </row>
    <row r="25" spans="2:10" x14ac:dyDescent="0.25">
      <c r="B25" s="2">
        <f t="shared" si="8"/>
        <v>14</v>
      </c>
      <c r="C25" s="4">
        <f t="shared" si="9"/>
        <v>13.228346456692913</v>
      </c>
      <c r="D25" s="2">
        <f t="shared" si="5"/>
        <v>94</v>
      </c>
      <c r="E25" s="4">
        <f t="shared" si="6"/>
        <v>92.984251968503941</v>
      </c>
      <c r="F25" s="4">
        <f t="shared" si="4"/>
        <v>1.0157480314960594</v>
      </c>
      <c r="I25" s="3"/>
    </row>
    <row r="26" spans="2:10" x14ac:dyDescent="0.25">
      <c r="B26" s="2">
        <f t="shared" si="8"/>
        <v>9</v>
      </c>
      <c r="C26" s="4">
        <f t="shared" si="9"/>
        <v>9.4488188976377945</v>
      </c>
      <c r="D26" s="2">
        <f t="shared" si="5"/>
        <v>103</v>
      </c>
      <c r="E26" s="4">
        <f t="shared" si="6"/>
        <v>102.43307086614173</v>
      </c>
      <c r="F26" s="4">
        <f t="shared" si="4"/>
        <v>0.56692913385826671</v>
      </c>
    </row>
    <row r="27" spans="2:10" x14ac:dyDescent="0.25">
      <c r="B27" s="2">
        <f t="shared" si="8"/>
        <v>13</v>
      </c>
      <c r="C27" s="4">
        <f t="shared" si="9"/>
        <v>9.4488188976377945</v>
      </c>
      <c r="D27" s="2">
        <f t="shared" si="5"/>
        <v>116</v>
      </c>
      <c r="E27" s="4">
        <f t="shared" si="6"/>
        <v>111.88188976377953</v>
      </c>
      <c r="F27" s="4">
        <f t="shared" si="4"/>
        <v>4.118110236220474</v>
      </c>
    </row>
    <row r="28" spans="2:10" x14ac:dyDescent="0.25">
      <c r="B28" s="2">
        <f t="shared" si="8"/>
        <v>6</v>
      </c>
      <c r="C28" s="4">
        <f t="shared" si="9"/>
        <v>8.5039370078740166</v>
      </c>
      <c r="D28" s="2">
        <f t="shared" si="5"/>
        <v>122</v>
      </c>
      <c r="E28" s="4">
        <f t="shared" si="6"/>
        <v>120.38582677165354</v>
      </c>
      <c r="F28" s="4">
        <f t="shared" si="4"/>
        <v>1.6141732283464592</v>
      </c>
    </row>
    <row r="29" spans="2:10" x14ac:dyDescent="0.25">
      <c r="B29" s="2">
        <f t="shared" si="8"/>
        <v>5</v>
      </c>
      <c r="C29" s="4">
        <f t="shared" si="9"/>
        <v>6.6141732283464565</v>
      </c>
      <c r="D29" s="2">
        <f t="shared" si="5"/>
        <v>127</v>
      </c>
      <c r="E29" s="4">
        <f t="shared" si="6"/>
        <v>127</v>
      </c>
      <c r="F29" s="4">
        <f t="shared" si="4"/>
        <v>0</v>
      </c>
    </row>
    <row r="30" spans="2:10" x14ac:dyDescent="0.25">
      <c r="C30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I28"/>
  <sheetViews>
    <sheetView zoomScale="140" zoomScaleNormal="140" workbookViewId="0">
      <selection activeCell="C25" sqref="C25"/>
    </sheetView>
  </sheetViews>
  <sheetFormatPr baseColWidth="10" defaultRowHeight="15" x14ac:dyDescent="0.25"/>
  <cols>
    <col min="1" max="1" width="12.7109375" bestFit="1" customWidth="1"/>
    <col min="4" max="4" width="5.5703125" bestFit="1" customWidth="1"/>
  </cols>
  <sheetData>
    <row r="3" spans="1:9" x14ac:dyDescent="0.25">
      <c r="F3" t="s">
        <v>9</v>
      </c>
    </row>
    <row r="4" spans="1:9" x14ac:dyDescent="0.25">
      <c r="F4" s="12" t="s">
        <v>17</v>
      </c>
      <c r="G4" s="12"/>
    </row>
    <row r="5" spans="1:9" x14ac:dyDescent="0.25">
      <c r="A5" t="s">
        <v>5</v>
      </c>
      <c r="B5" s="2" t="s">
        <v>2</v>
      </c>
      <c r="C5" s="2" t="s">
        <v>1</v>
      </c>
      <c r="D5" t="s">
        <v>4</v>
      </c>
      <c r="F5" s="8" t="s">
        <v>2</v>
      </c>
      <c r="G5" s="8" t="s">
        <v>1</v>
      </c>
      <c r="H5" s="8" t="s">
        <v>18</v>
      </c>
      <c r="I5" s="8" t="s">
        <v>19</v>
      </c>
    </row>
    <row r="6" spans="1:9" x14ac:dyDescent="0.25">
      <c r="B6" s="9">
        <v>1</v>
      </c>
      <c r="C6" s="9">
        <v>1</v>
      </c>
      <c r="D6" s="5">
        <f t="shared" ref="D6:D13" si="0">SUM(B6:C6)</f>
        <v>2</v>
      </c>
      <c r="F6" s="2">
        <f>RANK(B6,B$6:B$12)</f>
        <v>7</v>
      </c>
      <c r="G6" s="2">
        <f>RANK(C6,C$6:C$12)</f>
        <v>7</v>
      </c>
      <c r="H6" s="2">
        <f>F6-G6</f>
        <v>0</v>
      </c>
      <c r="I6" s="2">
        <f>H6^2</f>
        <v>0</v>
      </c>
    </row>
    <row r="7" spans="1:9" x14ac:dyDescent="0.25">
      <c r="B7" s="9">
        <v>13</v>
      </c>
      <c r="C7" s="9">
        <v>12</v>
      </c>
      <c r="D7" s="5">
        <f t="shared" si="0"/>
        <v>25</v>
      </c>
      <c r="F7" s="2">
        <f t="shared" ref="F7:G12" si="1">RANK(B7,B$6:B$12)</f>
        <v>2</v>
      </c>
      <c r="G7" s="2">
        <f t="shared" si="1"/>
        <v>3</v>
      </c>
      <c r="H7" s="2">
        <f t="shared" ref="H7:H12" si="2">F7-G7</f>
        <v>-1</v>
      </c>
      <c r="I7" s="2">
        <f t="shared" ref="I7:I12" si="3">H7^2</f>
        <v>1</v>
      </c>
    </row>
    <row r="8" spans="1:9" x14ac:dyDescent="0.25">
      <c r="B8" s="9">
        <v>14</v>
      </c>
      <c r="C8" s="9">
        <v>14</v>
      </c>
      <c r="D8" s="5">
        <f t="shared" si="0"/>
        <v>28</v>
      </c>
      <c r="F8" s="2">
        <f t="shared" si="1"/>
        <v>1</v>
      </c>
      <c r="G8" s="2">
        <f t="shared" si="1"/>
        <v>1</v>
      </c>
      <c r="H8" s="2">
        <f t="shared" si="2"/>
        <v>0</v>
      </c>
      <c r="I8" s="2">
        <f t="shared" si="3"/>
        <v>0</v>
      </c>
    </row>
    <row r="9" spans="1:9" x14ac:dyDescent="0.25">
      <c r="B9" s="9">
        <v>11</v>
      </c>
      <c r="C9" s="9">
        <v>9</v>
      </c>
      <c r="D9" s="5">
        <f t="shared" si="0"/>
        <v>20</v>
      </c>
      <c r="F9" s="2">
        <f t="shared" si="1"/>
        <v>4</v>
      </c>
      <c r="G9" s="2">
        <f t="shared" si="1"/>
        <v>4</v>
      </c>
      <c r="H9" s="2">
        <f t="shared" si="2"/>
        <v>0</v>
      </c>
      <c r="I9" s="2">
        <f t="shared" si="3"/>
        <v>0</v>
      </c>
    </row>
    <row r="10" spans="1:9" x14ac:dyDescent="0.25">
      <c r="B10" s="9">
        <v>7</v>
      </c>
      <c r="C10" s="9">
        <v>13</v>
      </c>
      <c r="D10" s="5">
        <f t="shared" si="0"/>
        <v>20</v>
      </c>
      <c r="F10" s="2">
        <f t="shared" si="1"/>
        <v>6</v>
      </c>
      <c r="G10" s="2">
        <f t="shared" si="1"/>
        <v>2</v>
      </c>
      <c r="H10" s="2">
        <f t="shared" si="2"/>
        <v>4</v>
      </c>
      <c r="I10" s="2">
        <f t="shared" si="3"/>
        <v>16</v>
      </c>
    </row>
    <row r="11" spans="1:9" x14ac:dyDescent="0.25">
      <c r="B11" s="9">
        <v>12</v>
      </c>
      <c r="C11" s="9">
        <v>6</v>
      </c>
      <c r="D11" s="5">
        <f t="shared" si="0"/>
        <v>18</v>
      </c>
      <c r="F11" s="2">
        <f t="shared" si="1"/>
        <v>3</v>
      </c>
      <c r="G11" s="2">
        <f t="shared" si="1"/>
        <v>5</v>
      </c>
      <c r="H11" s="2">
        <f t="shared" si="2"/>
        <v>-2</v>
      </c>
      <c r="I11" s="2">
        <f t="shared" si="3"/>
        <v>4</v>
      </c>
    </row>
    <row r="12" spans="1:9" x14ac:dyDescent="0.25">
      <c r="B12" s="9">
        <v>9</v>
      </c>
      <c r="C12" s="9">
        <v>5</v>
      </c>
      <c r="D12" s="5">
        <f t="shared" si="0"/>
        <v>14</v>
      </c>
      <c r="F12" s="2">
        <f t="shared" si="1"/>
        <v>5</v>
      </c>
      <c r="G12" s="2">
        <f t="shared" si="1"/>
        <v>6</v>
      </c>
      <c r="H12" s="2">
        <f t="shared" si="2"/>
        <v>-1</v>
      </c>
      <c r="I12" s="2">
        <f t="shared" si="3"/>
        <v>1</v>
      </c>
    </row>
    <row r="13" spans="1:9" x14ac:dyDescent="0.25">
      <c r="A13" t="s">
        <v>4</v>
      </c>
      <c r="B13" s="5">
        <f>SUM(B6:B12)</f>
        <v>67</v>
      </c>
      <c r="C13" s="5">
        <f>SUM(C6:C12)</f>
        <v>60</v>
      </c>
      <c r="D13" s="5">
        <f t="shared" si="0"/>
        <v>127</v>
      </c>
      <c r="H13" s="2" t="s">
        <v>4</v>
      </c>
      <c r="I13" s="10">
        <f>SUM(I6:I12)</f>
        <v>22</v>
      </c>
    </row>
    <row r="15" spans="1:9" x14ac:dyDescent="0.25">
      <c r="A15" s="5" t="s">
        <v>20</v>
      </c>
      <c r="B15" s="30">
        <f>1-6*I13/(7*7^2-1)</f>
        <v>0.61403508771929827</v>
      </c>
    </row>
    <row r="17" spans="1:3" x14ac:dyDescent="0.25">
      <c r="A17" t="s">
        <v>21</v>
      </c>
    </row>
    <row r="18" spans="1:3" x14ac:dyDescent="0.25">
      <c r="B18" t="s">
        <v>22</v>
      </c>
    </row>
    <row r="19" spans="1:3" x14ac:dyDescent="0.25">
      <c r="C19" t="s">
        <v>23</v>
      </c>
    </row>
    <row r="20" spans="1:3" x14ac:dyDescent="0.25">
      <c r="C20" t="s">
        <v>24</v>
      </c>
    </row>
    <row r="22" spans="1:3" x14ac:dyDescent="0.25">
      <c r="A22" s="5" t="s">
        <v>26</v>
      </c>
      <c r="B22" s="28">
        <f>B15*SQRT(5)/SQRT(1-B15^2)</f>
        <v>1.7395935648165031</v>
      </c>
    </row>
    <row r="24" spans="1:3" x14ac:dyDescent="0.25">
      <c r="A24" t="s">
        <v>25</v>
      </c>
    </row>
    <row r="25" spans="1:3" x14ac:dyDescent="0.25">
      <c r="B25" s="16" t="s">
        <v>51</v>
      </c>
      <c r="C25" s="31" t="s">
        <v>44</v>
      </c>
    </row>
    <row r="26" spans="1:3" x14ac:dyDescent="0.25">
      <c r="A26" s="6">
        <v>0.1</v>
      </c>
      <c r="B26" s="28">
        <f>TINV(A26,5)</f>
        <v>2.0150483733330233</v>
      </c>
      <c r="C26" s="16" t="str">
        <f>IF($B$22&gt;B26,"H1","H0")</f>
        <v>H0</v>
      </c>
    </row>
    <row r="27" spans="1:3" x14ac:dyDescent="0.25">
      <c r="A27" s="6">
        <v>0.05</v>
      </c>
      <c r="B27" s="28">
        <f>TINV(A27,5)</f>
        <v>2.570581835636315</v>
      </c>
      <c r="C27" s="16" t="str">
        <f t="shared" ref="C27:C28" si="4">IF($B$22&gt;B27,"H1","H0")</f>
        <v>H0</v>
      </c>
    </row>
    <row r="28" spans="1:3" x14ac:dyDescent="0.25">
      <c r="A28" s="6">
        <v>0.01</v>
      </c>
      <c r="B28" s="28">
        <f>TINV(A28,5)</f>
        <v>4.0321429835552278</v>
      </c>
      <c r="C28" s="16" t="str">
        <f t="shared" si="4"/>
        <v>H0</v>
      </c>
    </row>
  </sheetData>
  <mergeCells count="1">
    <mergeCell ref="F4:G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I24"/>
  <sheetViews>
    <sheetView zoomScale="140" zoomScaleNormal="140" workbookViewId="0">
      <selection activeCell="F24" sqref="F24"/>
    </sheetView>
  </sheetViews>
  <sheetFormatPr baseColWidth="10" defaultRowHeight="15" x14ac:dyDescent="0.25"/>
  <cols>
    <col min="1" max="1" width="17.140625" bestFit="1" customWidth="1"/>
    <col min="4" max="4" width="6" bestFit="1" customWidth="1"/>
    <col min="8" max="8" width="17.140625" bestFit="1" customWidth="1"/>
  </cols>
  <sheetData>
    <row r="5" spans="1:9" x14ac:dyDescent="0.25">
      <c r="A5" s="5" t="s">
        <v>5</v>
      </c>
      <c r="B5" s="8" t="s">
        <v>2</v>
      </c>
      <c r="C5" s="8" t="s">
        <v>1</v>
      </c>
      <c r="D5" s="8" t="s">
        <v>4</v>
      </c>
      <c r="E5" s="25" t="s">
        <v>27</v>
      </c>
      <c r="F5" s="25" t="s">
        <v>28</v>
      </c>
      <c r="G5" s="25" t="s">
        <v>29</v>
      </c>
      <c r="H5" s="25" t="s">
        <v>30</v>
      </c>
    </row>
    <row r="6" spans="1:9" x14ac:dyDescent="0.25">
      <c r="A6" s="2" t="s">
        <v>33</v>
      </c>
      <c r="B6" s="9">
        <v>1</v>
      </c>
      <c r="C6" s="9">
        <v>1</v>
      </c>
      <c r="D6" s="5">
        <f t="shared" ref="D6:D13" si="0">SUM(B6:C6)</f>
        <v>2</v>
      </c>
      <c r="E6" s="4">
        <f>AVERAGE(B6:C6)</f>
        <v>1</v>
      </c>
      <c r="F6" s="4">
        <f>COUNT(B6:C6)</f>
        <v>2</v>
      </c>
      <c r="G6" s="4">
        <f>VARP(B6:C6)</f>
        <v>0</v>
      </c>
      <c r="H6" s="4">
        <f>SUMSQ(B6:C6)</f>
        <v>2</v>
      </c>
    </row>
    <row r="7" spans="1:9" x14ac:dyDescent="0.25">
      <c r="A7" s="2" t="s">
        <v>34</v>
      </c>
      <c r="B7" s="9">
        <v>13</v>
      </c>
      <c r="C7" s="9">
        <v>12</v>
      </c>
      <c r="D7" s="5">
        <f t="shared" si="0"/>
        <v>25</v>
      </c>
      <c r="E7" s="4">
        <f t="shared" ref="E7:E12" si="1">AVERAGE(B7:C7)</f>
        <v>12.5</v>
      </c>
      <c r="F7" s="4">
        <f t="shared" ref="F7:F12" si="2">COUNT(B7:C7)</f>
        <v>2</v>
      </c>
      <c r="G7" s="4">
        <f t="shared" ref="G7:G12" si="3">VARP(B7:C7)</f>
        <v>0.25</v>
      </c>
      <c r="H7" s="4">
        <f t="shared" ref="H7:H12" si="4">SUMSQ(B7:C7)</f>
        <v>313</v>
      </c>
    </row>
    <row r="8" spans="1:9" x14ac:dyDescent="0.25">
      <c r="A8" s="2" t="s">
        <v>35</v>
      </c>
      <c r="B8" s="9">
        <v>14</v>
      </c>
      <c r="C8" s="9">
        <v>14</v>
      </c>
      <c r="D8" s="5">
        <f t="shared" si="0"/>
        <v>28</v>
      </c>
      <c r="E8" s="4">
        <f t="shared" si="1"/>
        <v>14</v>
      </c>
      <c r="F8" s="4">
        <f t="shared" si="2"/>
        <v>2</v>
      </c>
      <c r="G8" s="4">
        <f t="shared" si="3"/>
        <v>0</v>
      </c>
      <c r="H8" s="4">
        <f t="shared" si="4"/>
        <v>392</v>
      </c>
    </row>
    <row r="9" spans="1:9" x14ac:dyDescent="0.25">
      <c r="A9" s="2" t="s">
        <v>36</v>
      </c>
      <c r="B9" s="9">
        <v>11</v>
      </c>
      <c r="C9" s="9">
        <v>9</v>
      </c>
      <c r="D9" s="5">
        <f t="shared" si="0"/>
        <v>20</v>
      </c>
      <c r="E9" s="4">
        <f t="shared" si="1"/>
        <v>10</v>
      </c>
      <c r="F9" s="4">
        <f t="shared" si="2"/>
        <v>2</v>
      </c>
      <c r="G9" s="4">
        <f t="shared" si="3"/>
        <v>1</v>
      </c>
      <c r="H9" s="4">
        <f t="shared" si="4"/>
        <v>202</v>
      </c>
    </row>
    <row r="10" spans="1:9" x14ac:dyDescent="0.25">
      <c r="A10" s="2" t="s">
        <v>37</v>
      </c>
      <c r="B10" s="9">
        <v>7</v>
      </c>
      <c r="C10" s="9">
        <v>13</v>
      </c>
      <c r="D10" s="5">
        <f t="shared" si="0"/>
        <v>20</v>
      </c>
      <c r="E10" s="4">
        <f t="shared" si="1"/>
        <v>10</v>
      </c>
      <c r="F10" s="4">
        <f t="shared" si="2"/>
        <v>2</v>
      </c>
      <c r="G10" s="4">
        <f t="shared" si="3"/>
        <v>9</v>
      </c>
      <c r="H10" s="4">
        <f t="shared" si="4"/>
        <v>218</v>
      </c>
    </row>
    <row r="11" spans="1:9" x14ac:dyDescent="0.25">
      <c r="A11" s="2" t="s">
        <v>38</v>
      </c>
      <c r="B11" s="9">
        <v>12</v>
      </c>
      <c r="C11" s="9">
        <v>6</v>
      </c>
      <c r="D11" s="5">
        <f t="shared" si="0"/>
        <v>18</v>
      </c>
      <c r="E11" s="4">
        <f t="shared" si="1"/>
        <v>9</v>
      </c>
      <c r="F11" s="4">
        <f t="shared" si="2"/>
        <v>2</v>
      </c>
      <c r="G11" s="4">
        <f t="shared" si="3"/>
        <v>9</v>
      </c>
      <c r="H11" s="4">
        <f t="shared" si="4"/>
        <v>180</v>
      </c>
    </row>
    <row r="12" spans="1:9" x14ac:dyDescent="0.25">
      <c r="A12" s="2" t="s">
        <v>39</v>
      </c>
      <c r="B12" s="9">
        <v>9</v>
      </c>
      <c r="C12" s="9">
        <v>5</v>
      </c>
      <c r="D12" s="5">
        <f t="shared" si="0"/>
        <v>14</v>
      </c>
      <c r="E12" s="4">
        <f t="shared" si="1"/>
        <v>7</v>
      </c>
      <c r="F12" s="4">
        <f t="shared" si="2"/>
        <v>2</v>
      </c>
      <c r="G12" s="4">
        <f t="shared" si="3"/>
        <v>4</v>
      </c>
      <c r="H12" s="4">
        <f t="shared" si="4"/>
        <v>106</v>
      </c>
    </row>
    <row r="13" spans="1:9" x14ac:dyDescent="0.25">
      <c r="A13" s="5" t="s">
        <v>4</v>
      </c>
      <c r="B13" s="5">
        <f>SUM(B6:B12)</f>
        <v>67</v>
      </c>
      <c r="C13" s="5">
        <f>SUM(C6:C12)</f>
        <v>60</v>
      </c>
      <c r="D13" s="5">
        <f t="shared" si="0"/>
        <v>127</v>
      </c>
      <c r="E13" s="7"/>
      <c r="F13" s="7"/>
      <c r="G13" s="7"/>
      <c r="H13" s="7"/>
    </row>
    <row r="14" spans="1:9" x14ac:dyDescent="0.25">
      <c r="E14" s="11">
        <f>AVERAGE(B6:C12)</f>
        <v>9.0714285714285712</v>
      </c>
      <c r="F14" s="11">
        <f>COUNT(B6:C12)</f>
        <v>14</v>
      </c>
      <c r="G14" s="35">
        <f>VARP(B6:C12)</f>
        <v>18.637755102040817</v>
      </c>
      <c r="H14" s="11">
        <f>SUMSQ(B6:C12)</f>
        <v>1413</v>
      </c>
    </row>
    <row r="15" spans="1:9" x14ac:dyDescent="0.25">
      <c r="A15" s="26" t="s">
        <v>27</v>
      </c>
      <c r="B15" s="4">
        <f>AVERAGE(B6:B12)</f>
        <v>9.5714285714285712</v>
      </c>
      <c r="C15" s="4">
        <f>AVERAGE(C6:C12)</f>
        <v>8.5714285714285712</v>
      </c>
    </row>
    <row r="16" spans="1:9" x14ac:dyDescent="0.25">
      <c r="A16" s="26" t="s">
        <v>28</v>
      </c>
      <c r="B16" s="4">
        <f>COUNT(B6:B12)</f>
        <v>7</v>
      </c>
      <c r="C16" s="4">
        <f>COUNT(C6:C12)</f>
        <v>7</v>
      </c>
      <c r="F16" s="2" t="s">
        <v>31</v>
      </c>
      <c r="G16" s="2"/>
      <c r="H16" s="2"/>
      <c r="I16" s="4">
        <f>VARP(E6:E12)</f>
        <v>15.316326530612244</v>
      </c>
    </row>
    <row r="17" spans="1:9" x14ac:dyDescent="0.25">
      <c r="A17" s="26" t="s">
        <v>29</v>
      </c>
      <c r="B17" s="4">
        <f>VARP(B6:B12)</f>
        <v>17.102040816326532</v>
      </c>
      <c r="C17" s="4">
        <f>VARP(C6:C12)</f>
        <v>19.673469387755102</v>
      </c>
      <c r="I17" s="7"/>
    </row>
    <row r="18" spans="1:9" x14ac:dyDescent="0.25">
      <c r="A18" s="26" t="s">
        <v>30</v>
      </c>
      <c r="B18" s="4">
        <f>SUMSQ(B6:B12)</f>
        <v>761</v>
      </c>
      <c r="C18" s="4">
        <f>SUMSQ(C6:C12)</f>
        <v>652</v>
      </c>
      <c r="F18" s="2" t="s">
        <v>32</v>
      </c>
      <c r="G18" s="2"/>
      <c r="H18" s="2"/>
      <c r="I18" s="4">
        <f>AVERAGE(G6:G12)</f>
        <v>3.3214285714285716</v>
      </c>
    </row>
    <row r="20" spans="1:9" x14ac:dyDescent="0.25">
      <c r="A20" s="2" t="s">
        <v>41</v>
      </c>
      <c r="B20" s="2">
        <f>VARP(B15:C15)</f>
        <v>0.25</v>
      </c>
      <c r="H20" s="2" t="s">
        <v>40</v>
      </c>
      <c r="I20" s="33">
        <f>I16+I18</f>
        <v>18.637755102040817</v>
      </c>
    </row>
    <row r="21" spans="1:9" x14ac:dyDescent="0.25">
      <c r="C21" s="33">
        <f>B20+B22</f>
        <v>18.637755102040817</v>
      </c>
      <c r="D21" s="34" t="s">
        <v>52</v>
      </c>
    </row>
    <row r="22" spans="1:9" x14ac:dyDescent="0.25">
      <c r="A22" s="2" t="s">
        <v>42</v>
      </c>
      <c r="B22" s="4">
        <f>AVERAGE(B17:C17)</f>
        <v>18.387755102040817</v>
      </c>
    </row>
    <row r="24" spans="1:9" x14ac:dyDescent="0.25">
      <c r="A24" s="2" t="s">
        <v>43</v>
      </c>
      <c r="B24" s="32">
        <f>B20/C21</f>
        <v>1.3413632630714481E-2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Clients pro-part Khi2</vt:lpstr>
      <vt:lpstr>Pro-Part</vt:lpstr>
      <vt:lpstr>Kolmogorov</vt:lpstr>
      <vt:lpstr>Spearman</vt:lpstr>
      <vt:lpstr>Décomposition des variances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Andruccioli Bernard</cp:lastModifiedBy>
  <dcterms:created xsi:type="dcterms:W3CDTF">2016-10-04T14:27:50Z</dcterms:created>
  <dcterms:modified xsi:type="dcterms:W3CDTF">2016-10-05T08:24:18Z</dcterms:modified>
</cp:coreProperties>
</file>