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png" ContentType="image/pn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ignes" sheetId="1" state="visible" r:id="rId2"/>
    <sheet name="Résultats par département" sheetId="2" state="visible" r:id="rId3"/>
    <sheet name="Graphique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<sst xmlns="http://schemas.openxmlformats.org/spreadsheetml/2006/main" count="178" uniqueCount="144">
  <si>
    <t xml:space="preserve">Nombre de voix</t>
  </si>
  <si>
    <t xml:space="preserve">% de voix</t>
  </si>
  <si>
    <t xml:space="preserve">Dupont Aignan</t>
  </si>
  <si>
    <t xml:space="preserve">Le Pen</t>
  </si>
  <si>
    <t xml:space="preserve">Macron</t>
  </si>
  <si>
    <t xml:space="preserve">Hamon</t>
  </si>
  <si>
    <t xml:space="preserve">Artaud</t>
  </si>
  <si>
    <t xml:space="preserve">Poutou</t>
  </si>
  <si>
    <t xml:space="preserve">Cheminade</t>
  </si>
  <si>
    <t xml:space="preserve">Lassalle</t>
  </si>
  <si>
    <t xml:space="preserve">Mélenchon</t>
  </si>
  <si>
    <t xml:space="preserve">Asselineau</t>
  </si>
  <si>
    <t xml:space="preserve">Fillon</t>
  </si>
  <si>
    <t xml:space="preserve">Total</t>
  </si>
  <si>
    <t xml:space="preserve">Macron calculé</t>
  </si>
  <si>
    <t xml:space="preserve">Ecart Macron / Macron calculé</t>
  </si>
  <si>
    <t xml:space="preserve">Ain</t>
  </si>
  <si>
    <t xml:space="preserve">Aisne</t>
  </si>
  <si>
    <t xml:space="preserve">Allier</t>
  </si>
  <si>
    <t xml:space="preserve">Alpes-de-Haute-Provence</t>
  </si>
  <si>
    <t xml:space="preserve">Hautes-Alpes</t>
  </si>
  <si>
    <t xml:space="preserve">Alpes-Maritimes</t>
  </si>
  <si>
    <t xml:space="preserve">Ardèche</t>
  </si>
  <si>
    <t xml:space="preserve">Ardennes</t>
  </si>
  <si>
    <t xml:space="preserve">Ariège</t>
  </si>
  <si>
    <t xml:space="preserve">Aube</t>
  </si>
  <si>
    <t xml:space="preserve">Aude</t>
  </si>
  <si>
    <t xml:space="preserve">Aveyron</t>
  </si>
  <si>
    <t xml:space="preserve">Bouches-du-Rhône</t>
  </si>
  <si>
    <t xml:space="preserve">Calvados</t>
  </si>
  <si>
    <t xml:space="preserve">Cantal</t>
  </si>
  <si>
    <t xml:space="preserve">Charente</t>
  </si>
  <si>
    <t xml:space="preserve">Charente-Maritime</t>
  </si>
  <si>
    <t xml:space="preserve">Cher</t>
  </si>
  <si>
    <t xml:space="preserve">Corrèze</t>
  </si>
  <si>
    <t xml:space="preserve">Corse-du-Sud</t>
  </si>
  <si>
    <t xml:space="preserve">Haute-Corse</t>
  </si>
  <si>
    <t xml:space="preserve">Côte-d'Or</t>
  </si>
  <si>
    <t xml:space="preserve">Côtes-d'Armor</t>
  </si>
  <si>
    <t xml:space="preserve">Creuse</t>
  </si>
  <si>
    <t xml:space="preserve">Dordogne</t>
  </si>
  <si>
    <t xml:space="preserve">Doubs</t>
  </si>
  <si>
    <t xml:space="preserve">Drôme</t>
  </si>
  <si>
    <t xml:space="preserve">Eure</t>
  </si>
  <si>
    <t xml:space="preserve">Eure-et-Loir</t>
  </si>
  <si>
    <t xml:space="preserve">Finistère</t>
  </si>
  <si>
    <t xml:space="preserve">Gard</t>
  </si>
  <si>
    <t xml:space="preserve">Haute-Garonne</t>
  </si>
  <si>
    <t xml:space="preserve">Gers</t>
  </si>
  <si>
    <t xml:space="preserve">Gironde</t>
  </si>
  <si>
    <t xml:space="preserve">Hérault</t>
  </si>
  <si>
    <t xml:space="preserve">Ille-et-Vilaine</t>
  </si>
  <si>
    <t xml:space="preserve">Indre</t>
  </si>
  <si>
    <t xml:space="preserve">Indre-et-Loire</t>
  </si>
  <si>
    <t xml:space="preserve">Isère</t>
  </si>
  <si>
    <t xml:space="preserve">Jura</t>
  </si>
  <si>
    <t xml:space="preserve">Landes</t>
  </si>
  <si>
    <t xml:space="preserve">Loir-et-Cher</t>
  </si>
  <si>
    <t xml:space="preserve">Loire</t>
  </si>
  <si>
    <t xml:space="preserve">Haute-Loire</t>
  </si>
  <si>
    <t xml:space="preserve">Loire-Atlantique</t>
  </si>
  <si>
    <t xml:space="preserve">Loiret</t>
  </si>
  <si>
    <t xml:space="preserve">Lot</t>
  </si>
  <si>
    <t xml:space="preserve">Lot-et-Garonne</t>
  </si>
  <si>
    <t xml:space="preserve">Lozère</t>
  </si>
  <si>
    <t xml:space="preserve">Maine-et-Loire</t>
  </si>
  <si>
    <t xml:space="preserve">Manche</t>
  </si>
  <si>
    <t xml:space="preserve">Marne</t>
  </si>
  <si>
    <t xml:space="preserve">Haute-Marne</t>
  </si>
  <si>
    <t xml:space="preserve">Mayenne</t>
  </si>
  <si>
    <t xml:space="preserve">Meurthe-et-Moselle</t>
  </si>
  <si>
    <t xml:space="preserve">Meuse</t>
  </si>
  <si>
    <t xml:space="preserve">Morbihan</t>
  </si>
  <si>
    <t xml:space="preserve">Moselle</t>
  </si>
  <si>
    <t xml:space="preserve">Nièvre</t>
  </si>
  <si>
    <t xml:space="preserve">Nord</t>
  </si>
  <si>
    <t xml:space="preserve">Oise</t>
  </si>
  <si>
    <t xml:space="preserve">Orne</t>
  </si>
  <si>
    <t xml:space="preserve">Pas-de-Calais</t>
  </si>
  <si>
    <t xml:space="preserve">Puy-de-Dôme</t>
  </si>
  <si>
    <t xml:space="preserve">Pyrénées-Atlantiques</t>
  </si>
  <si>
    <t xml:space="preserve">Hautes-Pyrénées</t>
  </si>
  <si>
    <t xml:space="preserve">Pyrénées-Orientales</t>
  </si>
  <si>
    <t xml:space="preserve">Bas-Rhin</t>
  </si>
  <si>
    <t xml:space="preserve">Haut-Rhin</t>
  </si>
  <si>
    <t xml:space="preserve">Rhône</t>
  </si>
  <si>
    <t xml:space="preserve">Haute-Saône</t>
  </si>
  <si>
    <t xml:space="preserve">Saône-et-Loire</t>
  </si>
  <si>
    <t xml:space="preserve">Sarthe</t>
  </si>
  <si>
    <t xml:space="preserve">Savoie</t>
  </si>
  <si>
    <t xml:space="preserve">Haute-Savoie</t>
  </si>
  <si>
    <t xml:space="preserve">Paris</t>
  </si>
  <si>
    <t xml:space="preserve">Seine-Maritime</t>
  </si>
  <si>
    <t xml:space="preserve">Seine-et-Marne</t>
  </si>
  <si>
    <t xml:space="preserve">Yvelines</t>
  </si>
  <si>
    <t xml:space="preserve">Deux-Sèvres</t>
  </si>
  <si>
    <t xml:space="preserve">Somme</t>
  </si>
  <si>
    <t xml:space="preserve">Tarn</t>
  </si>
  <si>
    <t xml:space="preserve">Tarn-et-Garonne</t>
  </si>
  <si>
    <t xml:space="preserve">Var</t>
  </si>
  <si>
    <t xml:space="preserve">Vaucluse</t>
  </si>
  <si>
    <t xml:space="preserve">Vendée</t>
  </si>
  <si>
    <t xml:space="preserve">Vienne</t>
  </si>
  <si>
    <t xml:space="preserve">Haute-Vienne</t>
  </si>
  <si>
    <t xml:space="preserve">Vosges</t>
  </si>
  <si>
    <t xml:space="preserve">Yonne</t>
  </si>
  <si>
    <t xml:space="preserve">Territoire de Belfort</t>
  </si>
  <si>
    <t xml:space="preserve">Essonne</t>
  </si>
  <si>
    <t xml:space="preserve">Hauts-de-Seine</t>
  </si>
  <si>
    <t xml:space="preserve">Seine-Saint-Denis</t>
  </si>
  <si>
    <t xml:space="preserve">Val-de-Marne</t>
  </si>
  <si>
    <t xml:space="preserve">Val-d'Oise</t>
  </si>
  <si>
    <t xml:space="preserve">Totaux</t>
  </si>
  <si>
    <t xml:space="preserve">1 colonne</t>
  </si>
  <si>
    <t xml:space="preserve">2 colonne</t>
  </si>
  <si>
    <t xml:space="preserve">3 colonne</t>
  </si>
  <si>
    <t xml:space="preserve">4 colonne</t>
  </si>
  <si>
    <t xml:space="preserve">5 colonne</t>
  </si>
  <si>
    <t xml:space="preserve">6 colonne</t>
  </si>
  <si>
    <t xml:space="preserve">7 colonne</t>
  </si>
  <si>
    <t xml:space="preserve">8 colonne</t>
  </si>
  <si>
    <t xml:space="preserve">9 colonne</t>
  </si>
  <si>
    <t xml:space="preserve">10 colonne</t>
  </si>
  <si>
    <t xml:space="preserve">11 colonne</t>
  </si>
  <si>
    <t xml:space="preserve">12 colonne</t>
  </si>
  <si>
    <t xml:space="preserve">Corrélations</t>
  </si>
  <si>
    <t xml:space="preserve">Moyenne</t>
  </si>
  <si>
    <t xml:space="preserve">Erreur type</t>
  </si>
  <si>
    <t xml:space="preserve">Mode</t>
  </si>
  <si>
    <t xml:space="preserve">Médiane</t>
  </si>
  <si>
    <t xml:space="preserve">Premier quartile</t>
  </si>
  <si>
    <t xml:space="preserve">Troisième quartile</t>
  </si>
  <si>
    <t xml:space="preserve">Variance</t>
  </si>
  <si>
    <t xml:space="preserve">Écart type</t>
  </si>
  <si>
    <t xml:space="preserve">Kurtosis</t>
  </si>
  <si>
    <t xml:space="preserve">Asymétrie</t>
  </si>
  <si>
    <t xml:space="preserve">Plage</t>
  </si>
  <si>
    <t xml:space="preserve">Minimum</t>
  </si>
  <si>
    <t xml:space="preserve">Maximum</t>
  </si>
  <si>
    <t xml:space="preserve">Compter</t>
  </si>
  <si>
    <t xml:space="preserve">a</t>
  </si>
  <si>
    <t xml:space="preserve">b</t>
  </si>
  <si>
    <t xml:space="preserve">Equation</t>
  </si>
  <si>
    <t xml:space="preserve">Macron  =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</si>
</sst>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%"/>
    <numFmt numFmtId="166" formatCode="0.000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sz val="10"/>
      <name val="Lohit Devanagari"/>
      <family val="2"/>
    </font>
    <font>
      <sz val="10"/>
      <color rgb="FF333333"/>
      <name val="Lohit Devanagari"/>
      <family val="2"/>
    </font>
    <font>
      <sz val="10"/>
      <color rgb="FF808080"/>
      <name val="Lohit Devanagari"/>
      <family val="2"/>
    </font>
    <font>
      <u val="single"/>
      <sz val="10"/>
      <color rgb="FF0000EE"/>
      <name val="Lohit Devanagari"/>
      <family val="2"/>
    </font>
    <font>
      <sz val="10"/>
      <color rgb="FF006600"/>
      <name val="Lohit Devanagari"/>
      <family val="2"/>
    </font>
    <font>
      <sz val="10"/>
      <color rgb="FF996600"/>
      <name val="Lohit Devanagari"/>
      <family val="2"/>
    </font>
    <font>
      <sz val="10"/>
      <color rgb="FFCC0000"/>
      <name val="Lohit Devanagari"/>
      <family val="2"/>
    </font>
    <font>
      <sz val="10"/>
      <color rgb="FFFFFFFF"/>
      <name val="Lohit Devanagari"/>
      <family val="2"/>
    </font>
    <font>
      <b val="true"/>
      <sz val="20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name val="Arial"/>
      <family val="2"/>
    </font>
    <font>
      <b val="true"/>
      <sz val="10"/>
      <color rgb="FFCE181E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CCCC"/>
      </patternFill>
    </fill>
    <fill>
      <patternFill patternType="solid">
        <fgColor rgb="FFCCFF66"/>
        <bgColor rgb="FF99FF66"/>
      </patternFill>
    </fill>
    <fill>
      <patternFill patternType="solid">
        <fgColor rgb="FF66FFFF"/>
        <bgColor rgb="FF66CCFF"/>
      </patternFill>
    </fill>
    <fill>
      <patternFill patternType="solid">
        <fgColor rgb="FFFFFF99"/>
        <bgColor rgb="FFFFFFCC"/>
      </patternFill>
    </fill>
    <fill>
      <patternFill patternType="solid">
        <fgColor rgb="FFCCCCCC"/>
        <bgColor rgb="FFDDDDDD"/>
      </patternFill>
    </fill>
    <fill>
      <patternFill patternType="solid">
        <fgColor rgb="FF99FF66"/>
        <bgColor rgb="FFCCFF66"/>
      </patternFill>
    </fill>
    <fill>
      <patternFill patternType="solid">
        <fgColor rgb="FFFFE9EF"/>
        <bgColor rgb="FFFFFFFF"/>
      </patternFill>
    </fill>
    <fill>
      <patternFill patternType="solid">
        <fgColor rgb="FFFFF200"/>
        <bgColor rgb="FFFFCC00"/>
      </patternFill>
    </fill>
    <fill>
      <patternFill patternType="solid">
        <fgColor rgb="FFB2B2B2"/>
        <bgColor rgb="FFB3B3B3"/>
      </patternFill>
    </fill>
    <fill>
      <patternFill patternType="solid">
        <fgColor rgb="FF66CCFF"/>
        <bgColor rgb="FF66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2" fillId="6" borderId="0" applyFont="true" applyBorder="false" applyAlignment="false" applyProtection="false"/>
    <xf numFmtId="164" fontId="12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CC0000"/>
      <rgbColor rgb="FF00FF00"/>
      <rgbColor rgb="FF0000EE"/>
      <rgbColor rgb="FFFFF2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FFE9EF"/>
      <rgbColor rgb="FF660066"/>
      <rgbColor rgb="FFFF8080"/>
      <rgbColor rgb="FF0066CC"/>
      <rgbColor rgb="FFDDDDDD"/>
      <rgbColor rgb="FF000080"/>
      <rgbColor rgb="FFFF00FF"/>
      <rgbColor rgb="FFCCFF66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B3B3B3"/>
      <rgbColor rgb="FFFFCCCC"/>
      <rgbColor rgb="FF3366FF"/>
      <rgbColor rgb="FF66FFFF"/>
      <rgbColor rgb="FF99FF66"/>
      <rgbColor rgb="FFFFCC00"/>
      <rgbColor rgb="FFFF9900"/>
      <rgbColor rgb="FFFF420E"/>
      <rgbColor rgb="FF666699"/>
      <rgbColor rgb="FFB2B2B2"/>
      <rgbColor rgb="FF00458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Lien % voix Lepen - % voix Macron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'Résultats par département'!$Q$2</c:f>
              <c:strCache>
                <c:ptCount val="1"/>
                <c:pt idx="0">
                  <c:v>Macron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0.00\ 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'Résultats par département'!$P$3:$P$98</c:f>
              <c:numCache>
                <c:formatCode>General</c:formatCode>
                <c:ptCount val="96"/>
                <c:pt idx="0">
                  <c:v>0.250016881626038</c:v>
                </c:pt>
                <c:pt idx="1">
                  <c:v>0.356652868330563</c:v>
                </c:pt>
                <c:pt idx="2">
                  <c:v>0.223405414096985</c:v>
                </c:pt>
                <c:pt idx="3">
                  <c:v>0.245334108892522</c:v>
                </c:pt>
                <c:pt idx="4">
                  <c:v>0.212523151609972</c:v>
                </c:pt>
                <c:pt idx="5">
                  <c:v>0.277486732888828</c:v>
                </c:pt>
                <c:pt idx="6">
                  <c:v>0.231325447930462</c:v>
                </c:pt>
                <c:pt idx="7">
                  <c:v>0.324094194260335</c:v>
                </c:pt>
                <c:pt idx="8">
                  <c:v>0.216882296916969</c:v>
                </c:pt>
                <c:pt idx="9">
                  <c:v>0.323335297193886</c:v>
                </c:pt>
                <c:pt idx="10">
                  <c:v>0.282636585445503</c:v>
                </c:pt>
                <c:pt idx="11">
                  <c:v>0.162006550985481</c:v>
                </c:pt>
                <c:pt idx="12">
                  <c:v>0.272837260967192</c:v>
                </c:pt>
                <c:pt idx="13">
                  <c:v>0.203598524933455</c:v>
                </c:pt>
                <c:pt idx="14">
                  <c:v>0.181672236419632</c:v>
                </c:pt>
                <c:pt idx="15">
                  <c:v>0.214046318582203</c:v>
                </c:pt>
                <c:pt idx="16">
                  <c:v>0.21142758483577</c:v>
                </c:pt>
                <c:pt idx="17">
                  <c:v>0.241789869298078</c:v>
                </c:pt>
                <c:pt idx="18">
                  <c:v>0.173424258656448</c:v>
                </c:pt>
                <c:pt idx="19">
                  <c:v>0.286243618598013</c:v>
                </c:pt>
                <c:pt idx="20">
                  <c:v>0.272157334249399</c:v>
                </c:pt>
                <c:pt idx="21">
                  <c:v>0.225171416045594</c:v>
                </c:pt>
                <c:pt idx="22">
                  <c:v>0.164554936541421</c:v>
                </c:pt>
                <c:pt idx="23">
                  <c:v>0.198801440548889</c:v>
                </c:pt>
                <c:pt idx="24">
                  <c:v>0.209255759720156</c:v>
                </c:pt>
                <c:pt idx="25">
                  <c:v>0.234482491668983</c:v>
                </c:pt>
                <c:pt idx="26">
                  <c:v>0.238956289243919</c:v>
                </c:pt>
                <c:pt idx="27">
                  <c:v>0.29312413145986</c:v>
                </c:pt>
                <c:pt idx="28">
                  <c:v>0.250809268251129</c:v>
                </c:pt>
                <c:pt idx="29">
                  <c:v>0.138851797610843</c:v>
                </c:pt>
                <c:pt idx="30">
                  <c:v>0.293011027462875</c:v>
                </c:pt>
                <c:pt idx="31">
                  <c:v>0.167074482069801</c:v>
                </c:pt>
                <c:pt idx="32">
                  <c:v>0.197054338026508</c:v>
                </c:pt>
                <c:pt idx="33">
                  <c:v>0.182552126184152</c:v>
                </c:pt>
                <c:pt idx="34">
                  <c:v>0.257032052631915</c:v>
                </c:pt>
                <c:pt idx="35">
                  <c:v>0.141233200130144</c:v>
                </c:pt>
                <c:pt idx="36">
                  <c:v>0.244283379412528</c:v>
                </c:pt>
                <c:pt idx="37">
                  <c:v>0.189828503843879</c:v>
                </c:pt>
                <c:pt idx="38">
                  <c:v>0.223254999569816</c:v>
                </c:pt>
                <c:pt idx="39">
                  <c:v>0.24142864783911</c:v>
                </c:pt>
                <c:pt idx="40">
                  <c:v>0.181365452778528</c:v>
                </c:pt>
                <c:pt idx="41">
                  <c:v>0.251174266277137</c:v>
                </c:pt>
                <c:pt idx="42">
                  <c:v>0.240745472384612</c:v>
                </c:pt>
                <c:pt idx="43">
                  <c:v>0.230594523335292</c:v>
                </c:pt>
                <c:pt idx="44">
                  <c:v>0.137030058277888</c:v>
                </c:pt>
                <c:pt idx="45">
                  <c:v>0.235288492907203</c:v>
                </c:pt>
                <c:pt idx="46">
                  <c:v>0.161249266597464</c:v>
                </c:pt>
                <c:pt idx="47">
                  <c:v>0.25035086511421</c:v>
                </c:pt>
                <c:pt idx="48">
                  <c:v>0.18894219785241</c:v>
                </c:pt>
                <c:pt idx="49">
                  <c:v>0.169809676329923</c:v>
                </c:pt>
                <c:pt idx="50">
                  <c:v>0.205119430111207</c:v>
                </c:pt>
                <c:pt idx="51">
                  <c:v>0.280740990369985</c:v>
                </c:pt>
                <c:pt idx="52">
                  <c:v>0.332165169855525</c:v>
                </c:pt>
                <c:pt idx="53">
                  <c:v>0.169032136357584</c:v>
                </c:pt>
                <c:pt idx="54">
                  <c:v>0.258564484445685</c:v>
                </c:pt>
                <c:pt idx="55">
                  <c:v>0.323224962630792</c:v>
                </c:pt>
                <c:pt idx="56">
                  <c:v>0.17687885930018</c:v>
                </c:pt>
                <c:pt idx="57">
                  <c:v>0.283517607529045</c:v>
                </c:pt>
                <c:pt idx="58">
                  <c:v>0.247657885120096</c:v>
                </c:pt>
                <c:pt idx="59">
                  <c:v>0.282186021294104</c:v>
                </c:pt>
                <c:pt idx="60">
                  <c:v>0.308766928662633</c:v>
                </c:pt>
                <c:pt idx="61">
                  <c:v>0.238062833846209</c:v>
                </c:pt>
                <c:pt idx="62">
                  <c:v>0.343409735414939</c:v>
                </c:pt>
                <c:pt idx="63">
                  <c:v>0.176769022371672</c:v>
                </c:pt>
                <c:pt idx="64">
                  <c:v>0.137433559204657</c:v>
                </c:pt>
                <c:pt idx="65">
                  <c:v>0.185823521402312</c:v>
                </c:pt>
                <c:pt idx="66">
                  <c:v>0.300498150209718</c:v>
                </c:pt>
                <c:pt idx="67">
                  <c:v>0.246902737769034</c:v>
                </c:pt>
                <c:pt idx="68">
                  <c:v>0.271605060533287</c:v>
                </c:pt>
                <c:pt idx="69">
                  <c:v>0.162619698272563</c:v>
                </c:pt>
                <c:pt idx="70">
                  <c:v>0.313592121672568</c:v>
                </c:pt>
                <c:pt idx="71">
                  <c:v>0.242806120967508</c:v>
                </c:pt>
                <c:pt idx="72">
                  <c:v>0.20804361714665</c:v>
                </c:pt>
                <c:pt idx="73">
                  <c:v>0.217122938909335</c:v>
                </c:pt>
                <c:pt idx="74">
                  <c:v>0.188441232735249</c:v>
                </c:pt>
                <c:pt idx="75">
                  <c:v>0.0498989369805194</c:v>
                </c:pt>
                <c:pt idx="76">
                  <c:v>0.248999300821535</c:v>
                </c:pt>
                <c:pt idx="77">
                  <c:v>0.228536642321187</c:v>
                </c:pt>
                <c:pt idx="78">
                  <c:v>0.129160111419438</c:v>
                </c:pt>
                <c:pt idx="79">
                  <c:v>0.180225561805614</c:v>
                </c:pt>
                <c:pt idx="80">
                  <c:v>0.303723610607066</c:v>
                </c:pt>
                <c:pt idx="81">
                  <c:v>0.224172965943266</c:v>
                </c:pt>
                <c:pt idx="82">
                  <c:v>0.266912350733306</c:v>
                </c:pt>
                <c:pt idx="83">
                  <c:v>0.304318151388385</c:v>
                </c:pt>
                <c:pt idx="84">
                  <c:v>0.305485946818571</c:v>
                </c:pt>
                <c:pt idx="85">
                  <c:v>0.185254602713757</c:v>
                </c:pt>
                <c:pt idx="86">
                  <c:v>0.197789255850733</c:v>
                </c:pt>
                <c:pt idx="87">
                  <c:v>0.182027119099485</c:v>
                </c:pt>
                <c:pt idx="88">
                  <c:v>0.29122285901723</c:v>
                </c:pt>
                <c:pt idx="89">
                  <c:v>0.285225844206511</c:v>
                </c:pt>
                <c:pt idx="90">
                  <c:v>0.268938441333445</c:v>
                </c:pt>
                <c:pt idx="91">
                  <c:v>0.164336741076727</c:v>
                </c:pt>
                <c:pt idx="92">
                  <c:v>0.0764135820643872</c:v>
                </c:pt>
                <c:pt idx="93">
                  <c:v>0.135809065647088</c:v>
                </c:pt>
                <c:pt idx="94">
                  <c:v>0.114971198791682</c:v>
                </c:pt>
                <c:pt idx="95">
                  <c:v>0.17187007770063</c:v>
                </c:pt>
              </c:numCache>
            </c:numRef>
          </c:xVal>
          <c:yVal>
            <c:numRef>
              <c:f>'Résultats par département'!$Q$3:$Q$98</c:f>
              <c:numCache>
                <c:formatCode>General</c:formatCode>
                <c:ptCount val="96"/>
                <c:pt idx="0">
                  <c:v>0.226189233819729</c:v>
                </c:pt>
                <c:pt idx="1">
                  <c:v>0.179365646653875</c:v>
                </c:pt>
                <c:pt idx="2">
                  <c:v>0.237270025363991</c:v>
                </c:pt>
                <c:pt idx="3">
                  <c:v>0.200174500817346</c:v>
                </c:pt>
                <c:pt idx="4">
                  <c:v>0.217976002852969</c:v>
                </c:pt>
                <c:pt idx="5">
                  <c:v>0.190406858075929</c:v>
                </c:pt>
                <c:pt idx="6">
                  <c:v>0.21668620257468</c:v>
                </c:pt>
                <c:pt idx="7">
                  <c:v>0.183320504349366</c:v>
                </c:pt>
                <c:pt idx="8">
                  <c:v>0.20972315858187</c:v>
                </c:pt>
                <c:pt idx="9">
                  <c:v>0.136128635072784</c:v>
                </c:pt>
                <c:pt idx="10">
                  <c:v>0.200659659533573</c:v>
                </c:pt>
                <c:pt idx="11">
                  <c:v>0.258316238056919</c:v>
                </c:pt>
                <c:pt idx="12">
                  <c:v>0.193685999510336</c:v>
                </c:pt>
                <c:pt idx="13">
                  <c:v>0.248291248453097</c:v>
                </c:pt>
                <c:pt idx="14">
                  <c:v>0.267380905576306</c:v>
                </c:pt>
                <c:pt idx="15">
                  <c:v>0.250682116243662</c:v>
                </c:pt>
                <c:pt idx="16">
                  <c:v>0.239078342942648</c:v>
                </c:pt>
                <c:pt idx="17">
                  <c:v>0.220490725780766</c:v>
                </c:pt>
                <c:pt idx="18">
                  <c:v>0.269328498633373</c:v>
                </c:pt>
                <c:pt idx="19">
                  <c:v>0.178706702530603</c:v>
                </c:pt>
                <c:pt idx="20">
                  <c:v>0.190238994945281</c:v>
                </c:pt>
                <c:pt idx="21">
                  <c:v>0.236513809732573</c:v>
                </c:pt>
                <c:pt idx="22">
                  <c:v>0.279940475079273</c:v>
                </c:pt>
                <c:pt idx="23">
                  <c:v>0.225007473203228</c:v>
                </c:pt>
                <c:pt idx="24">
                  <c:v>0.224940693980942</c:v>
                </c:pt>
                <c:pt idx="25">
                  <c:v>0.225048297024059</c:v>
                </c:pt>
                <c:pt idx="26">
                  <c:v>0.218931283962333</c:v>
                </c:pt>
                <c:pt idx="27">
                  <c:v>0.198903115460905</c:v>
                </c:pt>
                <c:pt idx="28">
                  <c:v>0.217403526705852</c:v>
                </c:pt>
                <c:pt idx="29">
                  <c:v>0.29450594417643</c:v>
                </c:pt>
                <c:pt idx="30">
                  <c:v>0.187809174259586</c:v>
                </c:pt>
                <c:pt idx="31">
                  <c:v>0.26433254366917</c:v>
                </c:pt>
                <c:pt idx="32">
                  <c:v>0.234026777213249</c:v>
                </c:pt>
                <c:pt idx="33">
                  <c:v>0.261262076584942</c:v>
                </c:pt>
                <c:pt idx="34">
                  <c:v>0.205188212697258</c:v>
                </c:pt>
                <c:pt idx="35">
                  <c:v>0.302623741313289</c:v>
                </c:pt>
                <c:pt idx="36">
                  <c:v>0.20850963080636</c:v>
                </c:pt>
                <c:pt idx="37">
                  <c:v>0.244681383149304</c:v>
                </c:pt>
                <c:pt idx="38">
                  <c:v>0.247678892449438</c:v>
                </c:pt>
                <c:pt idx="39">
                  <c:v>0.213254172015404</c:v>
                </c:pt>
                <c:pt idx="40">
                  <c:v>0.246271034029461</c:v>
                </c:pt>
                <c:pt idx="41">
                  <c:v>0.209762669171768</c:v>
                </c:pt>
                <c:pt idx="42">
                  <c:v>0.231687686521401</c:v>
                </c:pt>
                <c:pt idx="43">
                  <c:v>0.235136916617708</c:v>
                </c:pt>
                <c:pt idx="44">
                  <c:v>0.286647351615674</c:v>
                </c:pt>
                <c:pt idx="45">
                  <c:v>0.234849763198452</c:v>
                </c:pt>
                <c:pt idx="46">
                  <c:v>0.266525251613486</c:v>
                </c:pt>
                <c:pt idx="47">
                  <c:v>0.207886918159719</c:v>
                </c:pt>
                <c:pt idx="48">
                  <c:v>0.21731364363304</c:v>
                </c:pt>
                <c:pt idx="49">
                  <c:v>0.265134926082078</c:v>
                </c:pt>
                <c:pt idx="50">
                  <c:v>0.248518960298501</c:v>
                </c:pt>
                <c:pt idx="51">
                  <c:v>0.207503174262771</c:v>
                </c:pt>
                <c:pt idx="52">
                  <c:v>0.179988285825849</c:v>
                </c:pt>
                <c:pt idx="53">
                  <c:v>0.260431000044387</c:v>
                </c:pt>
                <c:pt idx="54">
                  <c:v>0.220406776804664</c:v>
                </c:pt>
                <c:pt idx="55">
                  <c:v>0.193497757847534</c:v>
                </c:pt>
                <c:pt idx="56">
                  <c:v>0.278646005524332</c:v>
                </c:pt>
                <c:pt idx="57">
                  <c:v>0.210537515579708</c:v>
                </c:pt>
                <c:pt idx="58">
                  <c:v>0.227201754094548</c:v>
                </c:pt>
                <c:pt idx="59">
                  <c:v>0.198499485153664</c:v>
                </c:pt>
                <c:pt idx="60">
                  <c:v>0.197997683836882</c:v>
                </c:pt>
                <c:pt idx="61">
                  <c:v>0.215678953612314</c:v>
                </c:pt>
                <c:pt idx="62">
                  <c:v>0.184553090425998</c:v>
                </c:pt>
                <c:pt idx="63">
                  <c:v>0.271469317126935</c:v>
                </c:pt>
                <c:pt idx="64">
                  <c:v>0.262750440411168</c:v>
                </c:pt>
                <c:pt idx="65">
                  <c:v>0.250836671659226</c:v>
                </c:pt>
                <c:pt idx="66">
                  <c:v>0.184585455813064</c:v>
                </c:pt>
                <c:pt idx="67">
                  <c:v>0.222912547299535</c:v>
                </c:pt>
                <c:pt idx="68">
                  <c:v>0.197563813720878</c:v>
                </c:pt>
                <c:pt idx="69">
                  <c:v>0.265790942774434</c:v>
                </c:pt>
                <c:pt idx="70">
                  <c:v>0.195897421195224</c:v>
                </c:pt>
                <c:pt idx="71">
                  <c:v>0.223299811905753</c:v>
                </c:pt>
                <c:pt idx="72">
                  <c:v>0.200398831417743</c:v>
                </c:pt>
                <c:pt idx="73">
                  <c:v>0.231293390020657</c:v>
                </c:pt>
                <c:pt idx="74">
                  <c:v>0.242266383223656</c:v>
                </c:pt>
                <c:pt idx="75">
                  <c:v>0.348337661951631</c:v>
                </c:pt>
                <c:pt idx="76">
                  <c:v>0.212311367476548</c:v>
                </c:pt>
                <c:pt idx="77">
                  <c:v>0.231127357749309</c:v>
                </c:pt>
                <c:pt idx="78">
                  <c:v>0.288645652981682</c:v>
                </c:pt>
                <c:pt idx="79">
                  <c:v>0.269713336878142</c:v>
                </c:pt>
                <c:pt idx="80">
                  <c:v>0.217497403296249</c:v>
                </c:pt>
                <c:pt idx="81">
                  <c:v>0.221405134391697</c:v>
                </c:pt>
                <c:pt idx="82">
                  <c:v>0.206531290658783</c:v>
                </c:pt>
                <c:pt idx="83">
                  <c:v>0.177319173532668</c:v>
                </c:pt>
                <c:pt idx="84">
                  <c:v>0.185122445925421</c:v>
                </c:pt>
                <c:pt idx="85">
                  <c:v>0.262610755224686</c:v>
                </c:pt>
                <c:pt idx="86">
                  <c:v>0.248776014940189</c:v>
                </c:pt>
                <c:pt idx="87">
                  <c:v>0.266666346790523</c:v>
                </c:pt>
                <c:pt idx="88">
                  <c:v>0.198649670618035</c:v>
                </c:pt>
                <c:pt idx="89">
                  <c:v>0.196334908318523</c:v>
                </c:pt>
                <c:pt idx="90">
                  <c:v>0.206373822896583</c:v>
                </c:pt>
                <c:pt idx="91">
                  <c:v>0.262058888628701</c:v>
                </c:pt>
                <c:pt idx="92">
                  <c:v>0.322974153008352</c:v>
                </c:pt>
                <c:pt idx="93">
                  <c:v>0.240407708222017</c:v>
                </c:pt>
                <c:pt idx="94">
                  <c:v>0.283326231064501</c:v>
                </c:pt>
                <c:pt idx="95">
                  <c:v>0.253101560750165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numFmt formatCode="0.00\ 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'Résultats par département'!$P$3:$P$98</c:f>
              <c:numCache>
                <c:formatCode>General</c:formatCode>
                <c:ptCount val="96"/>
                <c:pt idx="0">
                  <c:v>0.250016881626038</c:v>
                </c:pt>
                <c:pt idx="1">
                  <c:v>0.356652868330563</c:v>
                </c:pt>
                <c:pt idx="2">
                  <c:v>0.223405414096985</c:v>
                </c:pt>
                <c:pt idx="3">
                  <c:v>0.245334108892522</c:v>
                </c:pt>
                <c:pt idx="4">
                  <c:v>0.212523151609972</c:v>
                </c:pt>
                <c:pt idx="5">
                  <c:v>0.277486732888828</c:v>
                </c:pt>
                <c:pt idx="6">
                  <c:v>0.231325447930462</c:v>
                </c:pt>
                <c:pt idx="7">
                  <c:v>0.324094194260335</c:v>
                </c:pt>
                <c:pt idx="8">
                  <c:v>0.216882296916969</c:v>
                </c:pt>
                <c:pt idx="9">
                  <c:v>0.323335297193886</c:v>
                </c:pt>
                <c:pt idx="10">
                  <c:v>0.282636585445503</c:v>
                </c:pt>
                <c:pt idx="11">
                  <c:v>0.162006550985481</c:v>
                </c:pt>
                <c:pt idx="12">
                  <c:v>0.272837260967192</c:v>
                </c:pt>
                <c:pt idx="13">
                  <c:v>0.203598524933455</c:v>
                </c:pt>
                <c:pt idx="14">
                  <c:v>0.181672236419632</c:v>
                </c:pt>
                <c:pt idx="15">
                  <c:v>0.214046318582203</c:v>
                </c:pt>
                <c:pt idx="16">
                  <c:v>0.21142758483577</c:v>
                </c:pt>
                <c:pt idx="17">
                  <c:v>0.241789869298078</c:v>
                </c:pt>
                <c:pt idx="18">
                  <c:v>0.173424258656448</c:v>
                </c:pt>
                <c:pt idx="19">
                  <c:v>0.286243618598013</c:v>
                </c:pt>
                <c:pt idx="20">
                  <c:v>0.272157334249399</c:v>
                </c:pt>
                <c:pt idx="21">
                  <c:v>0.225171416045594</c:v>
                </c:pt>
                <c:pt idx="22">
                  <c:v>0.164554936541421</c:v>
                </c:pt>
                <c:pt idx="23">
                  <c:v>0.198801440548889</c:v>
                </c:pt>
                <c:pt idx="24">
                  <c:v>0.209255759720156</c:v>
                </c:pt>
                <c:pt idx="25">
                  <c:v>0.234482491668983</c:v>
                </c:pt>
                <c:pt idx="26">
                  <c:v>0.238956289243919</c:v>
                </c:pt>
                <c:pt idx="27">
                  <c:v>0.29312413145986</c:v>
                </c:pt>
                <c:pt idx="28">
                  <c:v>0.250809268251129</c:v>
                </c:pt>
                <c:pt idx="29">
                  <c:v>0.138851797610843</c:v>
                </c:pt>
                <c:pt idx="30">
                  <c:v>0.293011027462875</c:v>
                </c:pt>
                <c:pt idx="31">
                  <c:v>0.167074482069801</c:v>
                </c:pt>
                <c:pt idx="32">
                  <c:v>0.197054338026508</c:v>
                </c:pt>
                <c:pt idx="33">
                  <c:v>0.182552126184152</c:v>
                </c:pt>
                <c:pt idx="34">
                  <c:v>0.257032052631915</c:v>
                </c:pt>
                <c:pt idx="35">
                  <c:v>0.141233200130144</c:v>
                </c:pt>
                <c:pt idx="36">
                  <c:v>0.244283379412528</c:v>
                </c:pt>
                <c:pt idx="37">
                  <c:v>0.189828503843879</c:v>
                </c:pt>
                <c:pt idx="38">
                  <c:v>0.223254999569816</c:v>
                </c:pt>
                <c:pt idx="39">
                  <c:v>0.24142864783911</c:v>
                </c:pt>
                <c:pt idx="40">
                  <c:v>0.181365452778528</c:v>
                </c:pt>
                <c:pt idx="41">
                  <c:v>0.251174266277137</c:v>
                </c:pt>
                <c:pt idx="42">
                  <c:v>0.240745472384612</c:v>
                </c:pt>
                <c:pt idx="43">
                  <c:v>0.230594523335292</c:v>
                </c:pt>
                <c:pt idx="44">
                  <c:v>0.137030058277888</c:v>
                </c:pt>
                <c:pt idx="45">
                  <c:v>0.235288492907203</c:v>
                </c:pt>
                <c:pt idx="46">
                  <c:v>0.161249266597464</c:v>
                </c:pt>
                <c:pt idx="47">
                  <c:v>0.25035086511421</c:v>
                </c:pt>
                <c:pt idx="48">
                  <c:v>0.18894219785241</c:v>
                </c:pt>
                <c:pt idx="49">
                  <c:v>0.169809676329923</c:v>
                </c:pt>
                <c:pt idx="50">
                  <c:v>0.205119430111207</c:v>
                </c:pt>
                <c:pt idx="51">
                  <c:v>0.280740990369985</c:v>
                </c:pt>
                <c:pt idx="52">
                  <c:v>0.332165169855525</c:v>
                </c:pt>
                <c:pt idx="53">
                  <c:v>0.169032136357584</c:v>
                </c:pt>
                <c:pt idx="54">
                  <c:v>0.258564484445685</c:v>
                </c:pt>
                <c:pt idx="55">
                  <c:v>0.323224962630792</c:v>
                </c:pt>
                <c:pt idx="56">
                  <c:v>0.17687885930018</c:v>
                </c:pt>
                <c:pt idx="57">
                  <c:v>0.283517607529045</c:v>
                </c:pt>
                <c:pt idx="58">
                  <c:v>0.247657885120096</c:v>
                </c:pt>
                <c:pt idx="59">
                  <c:v>0.282186021294104</c:v>
                </c:pt>
                <c:pt idx="60">
                  <c:v>0.308766928662633</c:v>
                </c:pt>
                <c:pt idx="61">
                  <c:v>0.238062833846209</c:v>
                </c:pt>
                <c:pt idx="62">
                  <c:v>0.343409735414939</c:v>
                </c:pt>
                <c:pt idx="63">
                  <c:v>0.176769022371672</c:v>
                </c:pt>
                <c:pt idx="64">
                  <c:v>0.137433559204657</c:v>
                </c:pt>
                <c:pt idx="65">
                  <c:v>0.185823521402312</c:v>
                </c:pt>
                <c:pt idx="66">
                  <c:v>0.300498150209718</c:v>
                </c:pt>
                <c:pt idx="67">
                  <c:v>0.246902737769034</c:v>
                </c:pt>
                <c:pt idx="68">
                  <c:v>0.271605060533287</c:v>
                </c:pt>
                <c:pt idx="69">
                  <c:v>0.162619698272563</c:v>
                </c:pt>
                <c:pt idx="70">
                  <c:v>0.313592121672568</c:v>
                </c:pt>
                <c:pt idx="71">
                  <c:v>0.242806120967508</c:v>
                </c:pt>
                <c:pt idx="72">
                  <c:v>0.20804361714665</c:v>
                </c:pt>
                <c:pt idx="73">
                  <c:v>0.217122938909335</c:v>
                </c:pt>
                <c:pt idx="74">
                  <c:v>0.188441232735249</c:v>
                </c:pt>
                <c:pt idx="75">
                  <c:v>0.0498989369805194</c:v>
                </c:pt>
                <c:pt idx="76">
                  <c:v>0.248999300821535</c:v>
                </c:pt>
                <c:pt idx="77">
                  <c:v>0.228536642321187</c:v>
                </c:pt>
                <c:pt idx="78">
                  <c:v>0.129160111419438</c:v>
                </c:pt>
                <c:pt idx="79">
                  <c:v>0.180225561805614</c:v>
                </c:pt>
                <c:pt idx="80">
                  <c:v>0.303723610607066</c:v>
                </c:pt>
                <c:pt idx="81">
                  <c:v>0.224172965943266</c:v>
                </c:pt>
                <c:pt idx="82">
                  <c:v>0.266912350733306</c:v>
                </c:pt>
                <c:pt idx="83">
                  <c:v>0.304318151388385</c:v>
                </c:pt>
                <c:pt idx="84">
                  <c:v>0.305485946818571</c:v>
                </c:pt>
                <c:pt idx="85">
                  <c:v>0.185254602713757</c:v>
                </c:pt>
                <c:pt idx="86">
                  <c:v>0.197789255850733</c:v>
                </c:pt>
                <c:pt idx="87">
                  <c:v>0.182027119099485</c:v>
                </c:pt>
                <c:pt idx="88">
                  <c:v>0.29122285901723</c:v>
                </c:pt>
                <c:pt idx="89">
                  <c:v>0.285225844206511</c:v>
                </c:pt>
                <c:pt idx="90">
                  <c:v>0.268938441333445</c:v>
                </c:pt>
                <c:pt idx="91">
                  <c:v>0.164336741076727</c:v>
                </c:pt>
                <c:pt idx="92">
                  <c:v>0.0764135820643872</c:v>
                </c:pt>
                <c:pt idx="93">
                  <c:v>0.135809065647088</c:v>
                </c:pt>
                <c:pt idx="94">
                  <c:v>0.114971198791682</c:v>
                </c:pt>
                <c:pt idx="95">
                  <c:v>0.17187007770063</c:v>
                </c:pt>
              </c:numCache>
            </c:numRef>
          </c:xVal>
          <c:yVal>
            <c:numRef>
              <c:f>'Résultats par département'!$AB$3:$AB$98</c:f>
              <c:numCache>
                <c:formatCode>General</c:formatCode>
                <c:ptCount val="96"/>
                <c:pt idx="0">
                  <c:v>0.216864970508211</c:v>
                </c:pt>
                <c:pt idx="1">
                  <c:v>0.15812969772036</c:v>
                </c:pt>
                <c:pt idx="2">
                  <c:v>0.231522609574607</c:v>
                </c:pt>
                <c:pt idx="3">
                  <c:v>0.219444249252719</c:v>
                </c:pt>
                <c:pt idx="4">
                  <c:v>0.237516577234838</c:v>
                </c:pt>
                <c:pt idx="5">
                  <c:v>0.201734532302277</c:v>
                </c:pt>
                <c:pt idx="6">
                  <c:v>0.227160242215573</c:v>
                </c:pt>
                <c:pt idx="7">
                  <c:v>0.176063067703839</c:v>
                </c:pt>
                <c:pt idx="8">
                  <c:v>0.235115552996765</c:v>
                </c:pt>
                <c:pt idx="9">
                  <c:v>0.176481069427209</c:v>
                </c:pt>
                <c:pt idx="10">
                  <c:v>0.198897985240808</c:v>
                </c:pt>
                <c:pt idx="11">
                  <c:v>0.265341202013862</c:v>
                </c:pt>
                <c:pt idx="12">
                  <c:v>0.204295468906103</c:v>
                </c:pt>
                <c:pt idx="13">
                  <c:v>0.2424322759457</c:v>
                </c:pt>
                <c:pt idx="14">
                  <c:v>0.254509310883755</c:v>
                </c:pt>
                <c:pt idx="15">
                  <c:v>0.236677614419561</c:v>
                </c:pt>
                <c:pt idx="16">
                  <c:v>0.238120017174099</c:v>
                </c:pt>
                <c:pt idx="17">
                  <c:v>0.221396422115169</c:v>
                </c:pt>
                <c:pt idx="18">
                  <c:v>0.259052310286116</c:v>
                </c:pt>
                <c:pt idx="19">
                  <c:v>0.196911225585697</c:v>
                </c:pt>
                <c:pt idx="20">
                  <c:v>0.204669973634567</c:v>
                </c:pt>
                <c:pt idx="21">
                  <c:v>0.230549892864227</c:v>
                </c:pt>
                <c:pt idx="22">
                  <c:v>0.263937547155662</c:v>
                </c:pt>
                <c:pt idx="23">
                  <c:v>0.245074517731248</c:v>
                </c:pt>
                <c:pt idx="24">
                  <c:v>0.239316261936823</c:v>
                </c:pt>
                <c:pt idx="25">
                  <c:v>0.225421337452596</c:v>
                </c:pt>
                <c:pt idx="26">
                  <c:v>0.222957162561154</c:v>
                </c:pt>
                <c:pt idx="27">
                  <c:v>0.193121428047829</c:v>
                </c:pt>
                <c:pt idx="28">
                  <c:v>0.21642852268214</c:v>
                </c:pt>
                <c:pt idx="29">
                  <c:v>0.278094877370786</c:v>
                </c:pt>
                <c:pt idx="30">
                  <c:v>0.193183725911071</c:v>
                </c:pt>
                <c:pt idx="31">
                  <c:v>0.262549777430974</c:v>
                </c:pt>
                <c:pt idx="32">
                  <c:v>0.246036824607301</c:v>
                </c:pt>
                <c:pt idx="33">
                  <c:v>0.254024666187912</c:v>
                </c:pt>
                <c:pt idx="34">
                  <c:v>0.213001003048283</c:v>
                </c:pt>
                <c:pt idx="35">
                  <c:v>0.276783197037426</c:v>
                </c:pt>
                <c:pt idx="36">
                  <c:v>0.220022992738299</c:v>
                </c:pt>
                <c:pt idx="37">
                  <c:v>0.250016825683415</c:v>
                </c:pt>
                <c:pt idx="38">
                  <c:v>0.231605458137813</c:v>
                </c:pt>
                <c:pt idx="39">
                  <c:v>0.221595383475072</c:v>
                </c:pt>
                <c:pt idx="40">
                  <c:v>0.254678287806124</c:v>
                </c:pt>
                <c:pt idx="41">
                  <c:v>0.216227481183044</c:v>
                </c:pt>
                <c:pt idx="42">
                  <c:v>0.221971677612932</c:v>
                </c:pt>
                <c:pt idx="43">
                  <c:v>0.227562836656825</c:v>
                </c:pt>
                <c:pt idx="44">
                  <c:v>0.279098294322007</c:v>
                </c:pt>
                <c:pt idx="45">
                  <c:v>0.224977390675741</c:v>
                </c:pt>
                <c:pt idx="46">
                  <c:v>0.265758315471361</c:v>
                </c:pt>
                <c:pt idx="47">
                  <c:v>0.216681011866381</c:v>
                </c:pt>
                <c:pt idx="48">
                  <c:v>0.250505004447369</c:v>
                </c:pt>
                <c:pt idx="49">
                  <c:v>0.261043228038402</c:v>
                </c:pt>
                <c:pt idx="50">
                  <c:v>0.241594558930456</c:v>
                </c:pt>
                <c:pt idx="51">
                  <c:v>0.199942082053682</c:v>
                </c:pt>
                <c:pt idx="52">
                  <c:v>0.171617561379964</c:v>
                </c:pt>
                <c:pt idx="53">
                  <c:v>0.261471498304286</c:v>
                </c:pt>
                <c:pt idx="54">
                  <c:v>0.212156937143403</c:v>
                </c:pt>
                <c:pt idx="55">
                  <c:v>0.176541841881814</c:v>
                </c:pt>
                <c:pt idx="56">
                  <c:v>0.257149510701723</c:v>
                </c:pt>
                <c:pt idx="57">
                  <c:v>0.198412716861829</c:v>
                </c:pt>
                <c:pt idx="58">
                  <c:v>0.218164309573418</c:v>
                </c:pt>
                <c:pt idx="59">
                  <c:v>0.199146156699231</c:v>
                </c:pt>
                <c:pt idx="60">
                  <c:v>0.184505350218346</c:v>
                </c:pt>
                <c:pt idx="61">
                  <c:v>0.223449279229551</c:v>
                </c:pt>
                <c:pt idx="62">
                  <c:v>0.165424036605414</c:v>
                </c:pt>
                <c:pt idx="63">
                  <c:v>0.257210009058398</c:v>
                </c:pt>
                <c:pt idx="64">
                  <c:v>0.278876045363317</c:v>
                </c:pt>
                <c:pt idx="65">
                  <c:v>0.252222776446245</c:v>
                </c:pt>
                <c:pt idx="66">
                  <c:v>0.189059806674027</c:v>
                </c:pt>
                <c:pt idx="67">
                  <c:v>0.218580245947529</c:v>
                </c:pt>
                <c:pt idx="68">
                  <c:v>0.204974166884631</c:v>
                </c:pt>
                <c:pt idx="69">
                  <c:v>0.265003479503115</c:v>
                </c:pt>
                <c:pt idx="70">
                  <c:v>0.181847626156789</c:v>
                </c:pt>
                <c:pt idx="71">
                  <c:v>0.220836669063036</c:v>
                </c:pt>
                <c:pt idx="72">
                  <c:v>0.23998391201362</c:v>
                </c:pt>
                <c:pt idx="73">
                  <c:v>0.234983007000778</c:v>
                </c:pt>
                <c:pt idx="74">
                  <c:v>0.250780936838703</c:v>
                </c:pt>
                <c:pt idx="75">
                  <c:v>0.327090255908978</c:v>
                </c:pt>
                <c:pt idx="76">
                  <c:v>0.217425455650078</c:v>
                </c:pt>
                <c:pt idx="77">
                  <c:v>0.228696320825385</c:v>
                </c:pt>
                <c:pt idx="78">
                  <c:v>0.283433073694732</c:v>
                </c:pt>
                <c:pt idx="79">
                  <c:v>0.255306141585243</c:v>
                </c:pt>
                <c:pt idx="80">
                  <c:v>0.187283217905457</c:v>
                </c:pt>
                <c:pt idx="81">
                  <c:v>0.231099840784602</c:v>
                </c:pt>
                <c:pt idx="82">
                  <c:v>0.207558918981311</c:v>
                </c:pt>
                <c:pt idx="83">
                  <c:v>0.186955743887975</c:v>
                </c:pt>
                <c:pt idx="84">
                  <c:v>0.186312520288962</c:v>
                </c:pt>
                <c:pt idx="85">
                  <c:v>0.25253613777387</c:v>
                </c:pt>
                <c:pt idx="86">
                  <c:v>0.24563203068907</c:v>
                </c:pt>
                <c:pt idx="87">
                  <c:v>0.254313840933572</c:v>
                </c:pt>
                <c:pt idx="88">
                  <c:v>0.194168651963629</c:v>
                </c:pt>
                <c:pt idx="89">
                  <c:v>0.197471817355594</c:v>
                </c:pt>
                <c:pt idx="90">
                  <c:v>0.206442945023835</c:v>
                </c:pt>
                <c:pt idx="91">
                  <c:v>0.264057729568147</c:v>
                </c:pt>
                <c:pt idx="92">
                  <c:v>0.312485946800935</c:v>
                </c:pt>
                <c:pt idx="93">
                  <c:v>0.27977081902458</c:v>
                </c:pt>
                <c:pt idx="94">
                  <c:v>0.291248349564626</c:v>
                </c:pt>
                <c:pt idx="95">
                  <c:v>0.259908355653376</c:v>
                </c:pt>
              </c:numCache>
            </c:numRef>
          </c:yVal>
          <c:smooth val="0"/>
        </c:ser>
        <c:axId val="49357210"/>
        <c:axId val="38458733"/>
      </c:scatterChart>
      <c:valAx>
        <c:axId val="493572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% voix Le Pen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\ 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8458733"/>
        <c:crosses val="autoZero"/>
        <c:crossBetween val="midCat"/>
      </c:valAx>
      <c:valAx>
        <c:axId val="3845873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% voix Macron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\ 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35721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773280</xdr:colOff>
      <xdr:row>19</xdr:row>
      <xdr:rowOff>102960</xdr:rowOff>
    </xdr:from>
    <xdr:to>
      <xdr:col>21</xdr:col>
      <xdr:colOff>812880</xdr:colOff>
      <xdr:row>34</xdr:row>
      <xdr:rowOff>116640</xdr:rowOff>
    </xdr:to>
    <xdr:sp>
      <xdr:nvSpPr>
        <xdr:cNvPr id="0" name="CustomShape 1"/>
        <xdr:cNvSpPr/>
      </xdr:nvSpPr>
      <xdr:spPr>
        <a:xfrm>
          <a:off x="2398680" y="3191400"/>
          <a:ext cx="15482880" cy="2451960"/>
        </a:xfrm>
        <a:prstGeom prst="rect">
          <a:avLst/>
        </a:prstGeom>
        <a:solidFill>
          <a:srgbClr val="ffff99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lIns="72000" rIns="72000" tIns="72000" bIns="72000" anchor="ctr"/>
        <a:p>
          <a:r>
            <a:rPr b="1" lang="fr-FR" sz="2000" spc="-1" strike="noStrike">
              <a:latin typeface="Times New Roman"/>
            </a:rPr>
            <a:t>Consignes :</a:t>
          </a:r>
          <a:endParaRPr b="0" lang="fr-FR" sz="2000" spc="-1" strike="noStrike">
            <a:latin typeface="Times New Roman"/>
          </a:endParaRPr>
        </a:p>
        <a:p>
          <a:endParaRPr b="0" lang="fr-FR" sz="2000" spc="-1" strike="noStrike">
            <a:latin typeface="Times New Roman"/>
          </a:endParaRPr>
        </a:p>
        <a:p>
          <a:r>
            <a:rPr b="0" lang="fr-FR" sz="2000" spc="-1" strike="noStrike">
              <a:latin typeface="Times New Roman"/>
            </a:rPr>
            <a:t>Compléter la feuille des résultats par départements (Totaux par candidats, par départements).</a:t>
          </a:r>
          <a:endParaRPr b="0" lang="fr-FR" sz="2000" spc="-1" strike="noStrike">
            <a:latin typeface="Times New Roman"/>
          </a:endParaRPr>
        </a:p>
        <a:p>
          <a:r>
            <a:rPr b="0" lang="fr-FR" sz="2000" spc="-1" strike="noStrike">
              <a:latin typeface="Times New Roman"/>
            </a:rPr>
            <a:t>En déduire le % de voix obtenu par chaque candidat dans chaque département (un seul calcul).</a:t>
          </a:r>
          <a:endParaRPr b="0" lang="fr-FR" sz="2000" spc="-1" strike="noStrike">
            <a:latin typeface="Times New Roman"/>
          </a:endParaRPr>
        </a:p>
        <a:p>
          <a:r>
            <a:rPr b="0" lang="fr-FR" sz="2000" spc="-1" strike="noStrike">
              <a:latin typeface="Times New Roman"/>
            </a:rPr>
            <a:t>Calculer les coefficients de corrélation entre chacun de ces candidats. Une matrice de corrélation sera plus rapide.</a:t>
          </a:r>
          <a:endParaRPr b="0" lang="fr-FR" sz="2000" spc="-1" strike="noStrike">
            <a:latin typeface="Times New Roman"/>
          </a:endParaRPr>
        </a:p>
        <a:p>
          <a:r>
            <a:rPr b="0" lang="fr-FR" sz="2000" spc="-1" strike="noStrike">
              <a:latin typeface="Times New Roman"/>
            </a:rPr>
            <a:t>Représentation graphique entre les deux candidats ayant le coefficient le plus sensible.</a:t>
          </a:r>
          <a:endParaRPr b="0" lang="fr-FR" sz="2000" spc="-1" strike="noStrike">
            <a:latin typeface="Times New Roman"/>
          </a:endParaRPr>
        </a:p>
        <a:p>
          <a:r>
            <a:rPr b="0" lang="fr-FR" sz="2000" spc="-1" strike="noStrike">
              <a:latin typeface="Times New Roman"/>
            </a:rPr>
            <a:t>Commentaire.</a:t>
          </a:r>
          <a:endParaRPr b="0" lang="fr-FR" sz="2000" spc="-1" strike="noStrike">
            <a:latin typeface="Times New Roman"/>
          </a:endParaRPr>
        </a:p>
        <a:p>
          <a:pPr algn="ctr"/>
          <a:endParaRPr b="0" lang="fr-FR" sz="2000" spc="-1" strike="noStrike">
            <a:latin typeface="Times New Roman"/>
          </a:endParaRPr>
        </a:p>
        <a:p>
          <a:pPr algn="ctr"/>
          <a:endParaRPr b="0" lang="fr-FR" sz="2000" spc="-1" strike="noStrike">
            <a:latin typeface="Times New Roman"/>
          </a:endParaRPr>
        </a:p>
      </xdr:txBody>
    </xdr:sp>
    <xdr:clientData/>
  </xdr:twoCellAnchor>
  <xdr:twoCellAnchor editAs="absolute">
    <xdr:from>
      <xdr:col>9</xdr:col>
      <xdr:colOff>576360</xdr:colOff>
      <xdr:row>0</xdr:row>
      <xdr:rowOff>0</xdr:rowOff>
    </xdr:from>
    <xdr:to>
      <xdr:col>17</xdr:col>
      <xdr:colOff>239040</xdr:colOff>
      <xdr:row>18</xdr:row>
      <xdr:rowOff>47520</xdr:rowOff>
    </xdr:to>
    <xdr:pic>
      <xdr:nvPicPr>
        <xdr:cNvPr id="1" name="Image 1" descr=""/>
        <xdr:cNvPicPr/>
      </xdr:nvPicPr>
      <xdr:blipFill>
        <a:blip r:embed="rId1"/>
        <a:stretch/>
      </xdr:blipFill>
      <xdr:spPr>
        <a:xfrm>
          <a:off x="7891560" y="0"/>
          <a:ext cx="6165000" cy="2973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13</xdr:col>
      <xdr:colOff>467280</xdr:colOff>
      <xdr:row>38</xdr:row>
      <xdr:rowOff>28800</xdr:rowOff>
    </xdr:to>
    <xdr:graphicFrame>
      <xdr:nvGraphicFramePr>
        <xdr:cNvPr id="2" name=""/>
        <xdr:cNvGraphicFramePr/>
      </xdr:nvGraphicFramePr>
      <xdr:xfrm>
        <a:off x="360" y="360"/>
        <a:ext cx="11033280" cy="62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99FF"/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W12" activeCellId="0" sqref="W1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66CCFF"/>
    <pageSetUpPr fitToPage="false"/>
  </sheetPr>
  <dimension ref="A1:AC121"/>
  <sheetViews>
    <sheetView showFormulas="false" showGridLines="true" showRowColHeaders="true" showZeros="true" rightToLeft="false" tabSelected="false" showOutlineSymbols="true" defaultGridColor="true" view="normal" topLeftCell="N50" colorId="64" zoomScale="95" zoomScaleNormal="95" zoomScalePageLayoutView="100" workbookViewId="0">
      <selection pane="topLeft" activeCell="W120" activeCellId="0" sqref="W120"/>
    </sheetView>
  </sheetViews>
  <sheetFormatPr defaultRowHeight="12.8" zeroHeight="false" outlineLevelRow="0" outlineLevelCol="0"/>
  <cols>
    <col collapsed="false" customWidth="true" hidden="false" outlineLevel="0" max="1" min="1" style="0" width="26.03"/>
    <col collapsed="false" customWidth="false" hidden="false" outlineLevel="0" max="26" min="2" style="0" width="11.52"/>
    <col collapsed="false" customWidth="true" hidden="false" outlineLevel="0" max="27" min="27" style="0" width="4.38"/>
    <col collapsed="false" customWidth="true" hidden="false" outlineLevel="0" max="28" min="28" style="0" width="15.21"/>
    <col collapsed="false" customWidth="false" hidden="false" outlineLevel="0" max="1025" min="29" style="0" width="11.52"/>
  </cols>
  <sheetData>
    <row r="1" customFormat="false" ht="1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1</v>
      </c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23.85" hidden="false" customHeight="false" outlineLevel="0" collapsed="false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6"/>
      <c r="O2" s="7" t="s">
        <v>2</v>
      </c>
      <c r="P2" s="8" t="s">
        <v>3</v>
      </c>
      <c r="Q2" s="8" t="s">
        <v>4</v>
      </c>
      <c r="R2" s="8" t="s">
        <v>5</v>
      </c>
      <c r="S2" s="8" t="s">
        <v>6</v>
      </c>
      <c r="T2" s="8" t="s">
        <v>7</v>
      </c>
      <c r="U2" s="8" t="s">
        <v>8</v>
      </c>
      <c r="V2" s="8" t="s">
        <v>9</v>
      </c>
      <c r="W2" s="8" t="s">
        <v>10</v>
      </c>
      <c r="X2" s="8" t="s">
        <v>11</v>
      </c>
      <c r="Y2" s="8" t="s">
        <v>12</v>
      </c>
      <c r="AB2" s="0" t="s">
        <v>14</v>
      </c>
      <c r="AC2" s="0" t="s">
        <v>15</v>
      </c>
    </row>
    <row r="3" customFormat="false" ht="12.8" hidden="false" customHeight="false" outlineLevel="0" collapsed="false">
      <c r="A3" s="2" t="s">
        <v>16</v>
      </c>
      <c r="B3" s="2" t="n">
        <v>19788</v>
      </c>
      <c r="C3" s="2" t="n">
        <v>81455</v>
      </c>
      <c r="D3" s="2" t="n">
        <v>73692</v>
      </c>
      <c r="E3" s="2" t="n">
        <v>16711</v>
      </c>
      <c r="F3" s="2" t="n">
        <v>1842</v>
      </c>
      <c r="G3" s="2" t="n">
        <v>3098</v>
      </c>
      <c r="H3" s="2" t="n">
        <v>595</v>
      </c>
      <c r="I3" s="2" t="n">
        <v>3465</v>
      </c>
      <c r="J3" s="2" t="n">
        <v>51736</v>
      </c>
      <c r="K3" s="2" t="n">
        <v>3612</v>
      </c>
      <c r="L3" s="2" t="n">
        <v>69804</v>
      </c>
      <c r="M3" s="2" t="n">
        <f aca="false">SUM(B3:L3)</f>
        <v>325798</v>
      </c>
      <c r="N3" s="2"/>
      <c r="O3" s="9" t="n">
        <f aca="false">B3/$M3</f>
        <v>0.0607370210989632</v>
      </c>
      <c r="P3" s="9" t="n">
        <f aca="false">C3/$M3</f>
        <v>0.250016881626038</v>
      </c>
      <c r="Q3" s="9" t="n">
        <f aca="false">D3/$M3</f>
        <v>0.226189233819729</v>
      </c>
      <c r="R3" s="9" t="n">
        <f aca="false">E3/$M3</f>
        <v>0.0512925186772172</v>
      </c>
      <c r="S3" s="9" t="n">
        <f aca="false">F3/$M3</f>
        <v>0.0056538100295275</v>
      </c>
      <c r="T3" s="9" t="n">
        <f aca="false">G3/$M3</f>
        <v>0.00950895953934647</v>
      </c>
      <c r="U3" s="9" t="n">
        <f aca="false">H3/$M3</f>
        <v>0.00182628499868016</v>
      </c>
      <c r="V3" s="9" t="n">
        <f aca="false">I3/$M3</f>
        <v>0.0106354244040786</v>
      </c>
      <c r="W3" s="9" t="n">
        <f aca="false">J3/$M3</f>
        <v>0.158797782675155</v>
      </c>
      <c r="X3" s="9" t="n">
        <f aca="false">K3/$M3</f>
        <v>0.0110866242272819</v>
      </c>
      <c r="Y3" s="9" t="n">
        <f aca="false">L3/$M3</f>
        <v>0.214255458903983</v>
      </c>
      <c r="Z3" s="9" t="n">
        <f aca="false">M3/$M3</f>
        <v>1</v>
      </c>
      <c r="AB3" s="10" t="n">
        <f aca="false">P$119*P3+Q$119</f>
        <v>0.216864970508211</v>
      </c>
      <c r="AC3" s="11" t="n">
        <f aca="false">(Q3-AB3)/Q3</f>
        <v>0.0412232852733802</v>
      </c>
    </row>
    <row r="4" customFormat="false" ht="12.8" hidden="false" customHeight="false" outlineLevel="0" collapsed="false">
      <c r="A4" s="2" t="s">
        <v>17</v>
      </c>
      <c r="B4" s="2" t="n">
        <v>14652</v>
      </c>
      <c r="C4" s="2" t="n">
        <v>102787</v>
      </c>
      <c r="D4" s="2" t="n">
        <v>51693</v>
      </c>
      <c r="E4" s="2" t="n">
        <v>12231</v>
      </c>
      <c r="F4" s="2" t="n">
        <v>2764</v>
      </c>
      <c r="G4" s="2" t="n">
        <v>3156</v>
      </c>
      <c r="H4" s="2" t="n">
        <v>536</v>
      </c>
      <c r="I4" s="2" t="n">
        <v>2265</v>
      </c>
      <c r="J4" s="2" t="n">
        <v>48959</v>
      </c>
      <c r="K4" s="2" t="n">
        <v>2171</v>
      </c>
      <c r="L4" s="2" t="n">
        <v>46985</v>
      </c>
      <c r="M4" s="2" t="n">
        <f aca="false">SUM(B4:L4)</f>
        <v>288199</v>
      </c>
      <c r="N4" s="2"/>
      <c r="O4" s="9" t="n">
        <f aca="false">B4/$M4</f>
        <v>0.0508398710613153</v>
      </c>
      <c r="P4" s="9" t="n">
        <f aca="false">C4/$M4</f>
        <v>0.356652868330563</v>
      </c>
      <c r="Q4" s="9" t="n">
        <f aca="false">D4/$M4</f>
        <v>0.179365646653875</v>
      </c>
      <c r="R4" s="9" t="n">
        <f aca="false">E4/$M4</f>
        <v>0.0424394255358277</v>
      </c>
      <c r="S4" s="9" t="n">
        <f aca="false">F4/$M4</f>
        <v>0.00959059538721508</v>
      </c>
      <c r="T4" s="9" t="n">
        <f aca="false">G4/$M4</f>
        <v>0.0109507666577608</v>
      </c>
      <c r="U4" s="9" t="n">
        <f aca="false">H4/$M4</f>
        <v>0.00185982602299106</v>
      </c>
      <c r="V4" s="9" t="n">
        <f aca="false">I4/$M4</f>
        <v>0.00785915287700512</v>
      </c>
      <c r="W4" s="9" t="n">
        <f aca="false">J4/$M4</f>
        <v>0.169879146006752</v>
      </c>
      <c r="X4" s="9" t="n">
        <f aca="false">K4/$M4</f>
        <v>0.00753298935804774</v>
      </c>
      <c r="Y4" s="9" t="n">
        <f aca="false">L4/$M4</f>
        <v>0.163029712108647</v>
      </c>
      <c r="Z4" s="9" t="n">
        <f aca="false">M4/$M4</f>
        <v>1</v>
      </c>
      <c r="AB4" s="10" t="n">
        <f aca="false">P$119*P4+Q$119</f>
        <v>0.15812969772036</v>
      </c>
      <c r="AC4" s="11" t="n">
        <f aca="false">(Q4-AB4)/Q4</f>
        <v>0.118394739068929</v>
      </c>
    </row>
    <row r="5" customFormat="false" ht="12.8" hidden="false" customHeight="false" outlineLevel="0" collapsed="false">
      <c r="A5" s="2" t="s">
        <v>18</v>
      </c>
      <c r="B5" s="2" t="n">
        <v>9819</v>
      </c>
      <c r="C5" s="2" t="n">
        <v>43071</v>
      </c>
      <c r="D5" s="2" t="n">
        <v>45744</v>
      </c>
      <c r="E5" s="2" t="n">
        <v>10639</v>
      </c>
      <c r="F5" s="2" t="n">
        <v>1543</v>
      </c>
      <c r="G5" s="2" t="n">
        <v>2328</v>
      </c>
      <c r="H5" s="2" t="n">
        <v>355</v>
      </c>
      <c r="I5" s="2" t="n">
        <v>2988</v>
      </c>
      <c r="J5" s="2" t="n">
        <v>38324</v>
      </c>
      <c r="K5" s="2" t="n">
        <v>1483</v>
      </c>
      <c r="L5" s="2" t="n">
        <v>36499</v>
      </c>
      <c r="M5" s="2" t="n">
        <f aca="false">SUM(B5:L5)</f>
        <v>192793</v>
      </c>
      <c r="N5" s="2"/>
      <c r="O5" s="9" t="n">
        <f aca="false">B5/$M5</f>
        <v>0.0509302723646605</v>
      </c>
      <c r="P5" s="9" t="n">
        <f aca="false">C5/$M5</f>
        <v>0.223405414096985</v>
      </c>
      <c r="Q5" s="9" t="n">
        <f aca="false">D5/$M5</f>
        <v>0.237270025363991</v>
      </c>
      <c r="R5" s="9" t="n">
        <f aca="false">E5/$M5</f>
        <v>0.0551835388214302</v>
      </c>
      <c r="S5" s="9" t="n">
        <f aca="false">F5/$M5</f>
        <v>0.00800340261316542</v>
      </c>
      <c r="T5" s="9" t="n">
        <f aca="false">G5/$M5</f>
        <v>0.0120751272089754</v>
      </c>
      <c r="U5" s="9" t="n">
        <f aca="false">H5/$M5</f>
        <v>0.00184135316116249</v>
      </c>
      <c r="V5" s="9" t="n">
        <f aca="false">I5/$M5</f>
        <v>0.0154984880156437</v>
      </c>
      <c r="W5" s="9" t="n">
        <f aca="false">J5/$M5</f>
        <v>0.198783150840539</v>
      </c>
      <c r="X5" s="9" t="n">
        <f aca="false">K5/$M5</f>
        <v>0.00769218799437739</v>
      </c>
      <c r="Y5" s="9" t="n">
        <f aca="false">L5/$M5</f>
        <v>0.18931703951907</v>
      </c>
      <c r="Z5" s="9" t="n">
        <f aca="false">M5/$M5</f>
        <v>1</v>
      </c>
      <c r="AB5" s="10" t="n">
        <f aca="false">P$119*P5+Q$119</f>
        <v>0.231522609574607</v>
      </c>
      <c r="AC5" s="11" t="n">
        <f aca="false">(Q5-AB5)/Q5</f>
        <v>0.0242231010030305</v>
      </c>
    </row>
    <row r="6" customFormat="false" ht="12.8" hidden="false" customHeight="false" outlineLevel="0" collapsed="false">
      <c r="A6" s="2" t="s">
        <v>19</v>
      </c>
      <c r="B6" s="2" t="n">
        <v>4860</v>
      </c>
      <c r="C6" s="2" t="n">
        <v>24463</v>
      </c>
      <c r="D6" s="2" t="n">
        <v>19960</v>
      </c>
      <c r="E6" s="2" t="n">
        <v>4983</v>
      </c>
      <c r="F6" s="2" t="n">
        <v>521</v>
      </c>
      <c r="G6" s="2" t="n">
        <v>1178</v>
      </c>
      <c r="H6" s="2" t="n">
        <v>205</v>
      </c>
      <c r="I6" s="2" t="n">
        <v>1721</v>
      </c>
      <c r="J6" s="2" t="n">
        <v>22448</v>
      </c>
      <c r="K6" s="2" t="n">
        <v>932</v>
      </c>
      <c r="L6" s="2" t="n">
        <v>18442</v>
      </c>
      <c r="M6" s="2" t="n">
        <f aca="false">SUM(B6:L6)</f>
        <v>99713</v>
      </c>
      <c r="N6" s="2"/>
      <c r="O6" s="9" t="n">
        <f aca="false">B6/$M6</f>
        <v>0.0487398834655461</v>
      </c>
      <c r="P6" s="9" t="n">
        <f aca="false">C6/$M6</f>
        <v>0.245334108892522</v>
      </c>
      <c r="Q6" s="9" t="n">
        <f aca="false">D6/$M6</f>
        <v>0.200174500817346</v>
      </c>
      <c r="R6" s="9" t="n">
        <f aca="false">E6/$M6</f>
        <v>0.0499734237260939</v>
      </c>
      <c r="S6" s="9" t="n">
        <f aca="false">F6/$M6</f>
        <v>0.00522499573776739</v>
      </c>
      <c r="T6" s="9" t="n">
        <f aca="false">G6/$M6</f>
        <v>0.0118139059099616</v>
      </c>
      <c r="U6" s="9" t="n">
        <f aca="false">H6/$M6</f>
        <v>0.00205590043424629</v>
      </c>
      <c r="V6" s="9" t="n">
        <f aca="false">I6/$M6</f>
        <v>0.0172595348650627</v>
      </c>
      <c r="W6" s="9" t="n">
        <f aca="false">J6/$M6</f>
        <v>0.225126111941271</v>
      </c>
      <c r="X6" s="9" t="n">
        <f aca="false">K6/$M6</f>
        <v>0.00934682538886604</v>
      </c>
      <c r="Y6" s="9" t="n">
        <f aca="false">L6/$M6</f>
        <v>0.184950808821317</v>
      </c>
      <c r="Z6" s="9" t="n">
        <f aca="false">M6/$M6</f>
        <v>1</v>
      </c>
      <c r="AB6" s="10" t="n">
        <f aca="false">P$119*P6+Q$119</f>
        <v>0.219444249252719</v>
      </c>
      <c r="AC6" s="11" t="n">
        <f aca="false">(Q6-AB6)/Q6</f>
        <v>-0.0962647507883921</v>
      </c>
    </row>
    <row r="7" customFormat="false" ht="12.8" hidden="false" customHeight="false" outlineLevel="0" collapsed="false">
      <c r="A7" s="2" t="s">
        <v>20</v>
      </c>
      <c r="B7" s="2" t="n">
        <v>4938</v>
      </c>
      <c r="C7" s="2" t="n">
        <v>18474</v>
      </c>
      <c r="D7" s="2" t="n">
        <v>18948</v>
      </c>
      <c r="E7" s="2" t="n">
        <v>5109</v>
      </c>
      <c r="F7" s="2" t="n">
        <v>411</v>
      </c>
      <c r="G7" s="2" t="n">
        <v>1049</v>
      </c>
      <c r="H7" s="2" t="n">
        <v>165</v>
      </c>
      <c r="I7" s="2" t="n">
        <v>1609</v>
      </c>
      <c r="J7" s="2" t="n">
        <v>18796</v>
      </c>
      <c r="K7" s="2" t="n">
        <v>783</v>
      </c>
      <c r="L7" s="2" t="n">
        <v>16645</v>
      </c>
      <c r="M7" s="2" t="n">
        <f aca="false">SUM(B7:L7)</f>
        <v>86927</v>
      </c>
      <c r="N7" s="2"/>
      <c r="O7" s="9" t="n">
        <f aca="false">B7/$M7</f>
        <v>0.0568062857340067</v>
      </c>
      <c r="P7" s="9" t="n">
        <f aca="false">C7/$M7</f>
        <v>0.212523151609972</v>
      </c>
      <c r="Q7" s="9" t="n">
        <f aca="false">D7/$M7</f>
        <v>0.217976002852969</v>
      </c>
      <c r="R7" s="9" t="n">
        <f aca="false">E7/$M7</f>
        <v>0.058773453587493</v>
      </c>
      <c r="S7" s="9" t="n">
        <f aca="false">F7/$M7</f>
        <v>0.00472810519171259</v>
      </c>
      <c r="T7" s="9" t="n">
        <f aca="false">G7/$M7</f>
        <v>0.0120675969491642</v>
      </c>
      <c r="U7" s="9" t="n">
        <f aca="false">H7/$M7</f>
        <v>0.0018981444200306</v>
      </c>
      <c r="V7" s="9" t="n">
        <f aca="false">I7/$M7</f>
        <v>0.0185097840716923</v>
      </c>
      <c r="W7" s="9" t="n">
        <f aca="false">J7/$M7</f>
        <v>0.216227409205425</v>
      </c>
      <c r="X7" s="9" t="n">
        <f aca="false">K7/$M7</f>
        <v>0.00900755806596339</v>
      </c>
      <c r="Y7" s="9" t="n">
        <f aca="false">L7/$M7</f>
        <v>0.191482508311572</v>
      </c>
      <c r="Z7" s="9" t="n">
        <f aca="false">M7/$M7</f>
        <v>1</v>
      </c>
      <c r="AB7" s="10" t="n">
        <f aca="false">P$119*P7+Q$119</f>
        <v>0.237516577234838</v>
      </c>
      <c r="AC7" s="11" t="n">
        <f aca="false">(Q7-AB7)/Q7</f>
        <v>-0.0896455303616598</v>
      </c>
    </row>
    <row r="8" customFormat="false" ht="12.8" hidden="false" customHeight="false" outlineLevel="0" collapsed="false">
      <c r="A8" s="2" t="s">
        <v>21</v>
      </c>
      <c r="B8" s="2" t="n">
        <v>25175</v>
      </c>
      <c r="C8" s="2" t="n">
        <v>163140</v>
      </c>
      <c r="D8" s="2" t="n">
        <v>111944</v>
      </c>
      <c r="E8" s="2" t="n">
        <v>21066</v>
      </c>
      <c r="F8" s="2" t="n">
        <v>1729</v>
      </c>
      <c r="G8" s="2" t="n">
        <v>3622</v>
      </c>
      <c r="H8" s="2" t="n">
        <v>939</v>
      </c>
      <c r="I8" s="2" t="n">
        <v>5262</v>
      </c>
      <c r="J8" s="2" t="n">
        <v>87941</v>
      </c>
      <c r="K8" s="2" t="n">
        <v>6067</v>
      </c>
      <c r="L8" s="2" t="n">
        <v>161035</v>
      </c>
      <c r="M8" s="2" t="n">
        <f aca="false">SUM(B8:L8)</f>
        <v>587920</v>
      </c>
      <c r="N8" s="2"/>
      <c r="O8" s="9" t="n">
        <f aca="false">B8/$M8</f>
        <v>0.0428204517621445</v>
      </c>
      <c r="P8" s="9" t="n">
        <f aca="false">C8/$M8</f>
        <v>0.277486732888828</v>
      </c>
      <c r="Q8" s="9" t="n">
        <f aca="false">D8/$M8</f>
        <v>0.190406858075929</v>
      </c>
      <c r="R8" s="9" t="n">
        <f aca="false">E8/$M8</f>
        <v>0.0358314056334195</v>
      </c>
      <c r="S8" s="9" t="n">
        <f aca="false">F8/$M8</f>
        <v>0.002940876309702</v>
      </c>
      <c r="T8" s="9" t="n">
        <f aca="false">G8/$M8</f>
        <v>0.00616070213634508</v>
      </c>
      <c r="U8" s="9" t="n">
        <f aca="false">H8/$M8</f>
        <v>0.00159715607565655</v>
      </c>
      <c r="V8" s="9" t="n">
        <f aca="false">I8/$M8</f>
        <v>0.00895019730575589</v>
      </c>
      <c r="W8" s="9" t="n">
        <f aca="false">J8/$M8</f>
        <v>0.1495798748129</v>
      </c>
      <c r="X8" s="9" t="n">
        <f aca="false">K8/$M8</f>
        <v>0.0103194312151313</v>
      </c>
      <c r="Y8" s="9" t="n">
        <f aca="false">L8/$M8</f>
        <v>0.273906313784188</v>
      </c>
      <c r="Z8" s="9" t="n">
        <f aca="false">M8/$M8</f>
        <v>1</v>
      </c>
      <c r="AB8" s="10" t="n">
        <f aca="false">P$119*P8+Q$119</f>
        <v>0.201734532302277</v>
      </c>
      <c r="AC8" s="11" t="n">
        <f aca="false">(Q8-AB8)/Q8</f>
        <v>-0.0594919444646808</v>
      </c>
    </row>
    <row r="9" customFormat="false" ht="12.8" hidden="false" customHeight="false" outlineLevel="0" collapsed="false">
      <c r="A9" s="2" t="s">
        <v>22</v>
      </c>
      <c r="B9" s="2" t="n">
        <v>9994</v>
      </c>
      <c r="C9" s="2" t="n">
        <v>45588</v>
      </c>
      <c r="D9" s="2" t="n">
        <v>42703</v>
      </c>
      <c r="E9" s="2" t="n">
        <v>11844</v>
      </c>
      <c r="F9" s="2" t="n">
        <v>1317</v>
      </c>
      <c r="G9" s="2" t="n">
        <v>2623</v>
      </c>
      <c r="H9" s="2" t="n">
        <v>376</v>
      </c>
      <c r="I9" s="2" t="n">
        <v>3581</v>
      </c>
      <c r="J9" s="2" t="n">
        <v>42880</v>
      </c>
      <c r="K9" s="2" t="n">
        <v>1985</v>
      </c>
      <c r="L9" s="2" t="n">
        <v>34182</v>
      </c>
      <c r="M9" s="2" t="n">
        <f aca="false">SUM(B9:L9)</f>
        <v>197073</v>
      </c>
      <c r="N9" s="2"/>
      <c r="O9" s="9" t="n">
        <f aca="false">B9/$M9</f>
        <v>0.0507121726466842</v>
      </c>
      <c r="P9" s="9" t="n">
        <f aca="false">C9/$M9</f>
        <v>0.231325447930462</v>
      </c>
      <c r="Q9" s="9" t="n">
        <f aca="false">D9/$M9</f>
        <v>0.21668620257468</v>
      </c>
      <c r="R9" s="9" t="n">
        <f aca="false">E9/$M9</f>
        <v>0.060099557016943</v>
      </c>
      <c r="S9" s="9" t="n">
        <f aca="false">F9/$M9</f>
        <v>0.00668280281925987</v>
      </c>
      <c r="T9" s="9" t="n">
        <f aca="false">G9/$M9</f>
        <v>0.0133097887584804</v>
      </c>
      <c r="U9" s="9" t="n">
        <f aca="false">H9/$M9</f>
        <v>0.00190792244498232</v>
      </c>
      <c r="V9" s="9" t="n">
        <f aca="false">I9/$M9</f>
        <v>0.0181709315837279</v>
      </c>
      <c r="W9" s="9" t="n">
        <f aca="false">J9/$M9</f>
        <v>0.217584346917132</v>
      </c>
      <c r="X9" s="9" t="n">
        <f aca="false">K9/$M9</f>
        <v>0.0100724097161965</v>
      </c>
      <c r="Y9" s="9" t="n">
        <f aca="false">L9/$M9</f>
        <v>0.173448417591451</v>
      </c>
      <c r="Z9" s="9" t="n">
        <f aca="false">M9/$M9</f>
        <v>1</v>
      </c>
      <c r="AB9" s="10" t="n">
        <f aca="false">P$119*P9+Q$119</f>
        <v>0.227160242215573</v>
      </c>
      <c r="AC9" s="11" t="n">
        <f aca="false">(Q9-AB9)/Q9</f>
        <v>-0.0483373630459138</v>
      </c>
    </row>
    <row r="10" customFormat="false" ht="12.8" hidden="false" customHeight="false" outlineLevel="0" collapsed="false">
      <c r="A10" s="2" t="s">
        <v>23</v>
      </c>
      <c r="B10" s="2" t="n">
        <v>7810</v>
      </c>
      <c r="C10" s="2" t="n">
        <v>47578</v>
      </c>
      <c r="D10" s="2" t="n">
        <v>26912</v>
      </c>
      <c r="E10" s="2" t="n">
        <v>7234</v>
      </c>
      <c r="F10" s="2" t="n">
        <v>1378</v>
      </c>
      <c r="G10" s="2" t="n">
        <v>1693</v>
      </c>
      <c r="H10" s="2" t="n">
        <v>267</v>
      </c>
      <c r="I10" s="2" t="n">
        <v>1406</v>
      </c>
      <c r="J10" s="2" t="n">
        <v>26172</v>
      </c>
      <c r="K10" s="2" t="n">
        <v>1080</v>
      </c>
      <c r="L10" s="2" t="n">
        <v>25273</v>
      </c>
      <c r="M10" s="2" t="n">
        <f aca="false">SUM(B10:L10)</f>
        <v>146803</v>
      </c>
      <c r="N10" s="2"/>
      <c r="O10" s="9" t="n">
        <f aca="false">B10/$M10</f>
        <v>0.0532005476727315</v>
      </c>
      <c r="P10" s="9" t="n">
        <f aca="false">C10/$M10</f>
        <v>0.324094194260335</v>
      </c>
      <c r="Q10" s="9" t="n">
        <f aca="false">D10/$M10</f>
        <v>0.183320504349366</v>
      </c>
      <c r="R10" s="9" t="n">
        <f aca="false">E10/$M10</f>
        <v>0.0492769221337439</v>
      </c>
      <c r="S10" s="9" t="n">
        <f aca="false">F10/$M10</f>
        <v>0.00938672915403636</v>
      </c>
      <c r="T10" s="9" t="n">
        <f aca="false">G10/$M10</f>
        <v>0.0115324618706702</v>
      </c>
      <c r="U10" s="9" t="n">
        <f aca="false">H10/$M10</f>
        <v>0.00181876392171822</v>
      </c>
      <c r="V10" s="9" t="n">
        <f aca="false">I10/$M10</f>
        <v>0.00957746095107048</v>
      </c>
      <c r="W10" s="9" t="n">
        <f aca="false">J10/$M10</f>
        <v>0.17827973542775</v>
      </c>
      <c r="X10" s="9" t="n">
        <f aca="false">K10/$M10</f>
        <v>0.00735679788560179</v>
      </c>
      <c r="Y10" s="9" t="n">
        <f aca="false">L10/$M10</f>
        <v>0.172155882372976</v>
      </c>
      <c r="Z10" s="9" t="n">
        <f aca="false">M10/$M10</f>
        <v>1</v>
      </c>
      <c r="AB10" s="10" t="n">
        <f aca="false">P$119*P10+Q$119</f>
        <v>0.176063067703839</v>
      </c>
      <c r="AC10" s="11" t="n">
        <f aca="false">(Q10-AB10)/Q10</f>
        <v>0.0395887883424995</v>
      </c>
    </row>
    <row r="11" customFormat="false" ht="12.8" hidden="false" customHeight="false" outlineLevel="0" collapsed="false">
      <c r="A11" s="2" t="s">
        <v>24</v>
      </c>
      <c r="B11" s="2" t="n">
        <v>3368</v>
      </c>
      <c r="C11" s="2" t="n">
        <v>20267</v>
      </c>
      <c r="D11" s="2" t="n">
        <v>19598</v>
      </c>
      <c r="E11" s="2" t="n">
        <v>7329</v>
      </c>
      <c r="F11" s="2" t="n">
        <v>559</v>
      </c>
      <c r="G11" s="2" t="n">
        <v>1188</v>
      </c>
      <c r="H11" s="2" t="n">
        <v>139</v>
      </c>
      <c r="I11" s="2" t="n">
        <v>3320</v>
      </c>
      <c r="J11" s="2" t="n">
        <v>24988</v>
      </c>
      <c r="K11" s="2" t="n">
        <v>798</v>
      </c>
      <c r="L11" s="2" t="n">
        <v>11893</v>
      </c>
      <c r="M11" s="2" t="n">
        <f aca="false">SUM(B11:L11)</f>
        <v>93447</v>
      </c>
      <c r="N11" s="2"/>
      <c r="O11" s="9" t="n">
        <f aca="false">B11/$M11</f>
        <v>0.0360418204971802</v>
      </c>
      <c r="P11" s="9" t="n">
        <f aca="false">C11/$M11</f>
        <v>0.216882296916969</v>
      </c>
      <c r="Q11" s="9" t="n">
        <f aca="false">D11/$M11</f>
        <v>0.20972315858187</v>
      </c>
      <c r="R11" s="9" t="n">
        <f aca="false">E11/$M11</f>
        <v>0.0784294840925872</v>
      </c>
      <c r="S11" s="9" t="n">
        <f aca="false">F11/$M11</f>
        <v>0.00598200049225764</v>
      </c>
      <c r="T11" s="9" t="n">
        <f aca="false">G11/$M11</f>
        <v>0.0127130887026871</v>
      </c>
      <c r="U11" s="9" t="n">
        <f aca="false">H11/$M11</f>
        <v>0.00148747418322686</v>
      </c>
      <c r="V11" s="9" t="n">
        <f aca="false">I11/$M11</f>
        <v>0.0355281603475767</v>
      </c>
      <c r="W11" s="9" t="n">
        <f aca="false">J11/$M11</f>
        <v>0.267402912881098</v>
      </c>
      <c r="X11" s="9" t="n">
        <f aca="false">K11/$M11</f>
        <v>0.0085395999871585</v>
      </c>
      <c r="Y11" s="9" t="n">
        <f aca="false">L11/$M11</f>
        <v>0.127270003317388</v>
      </c>
      <c r="Z11" s="9" t="n">
        <f aca="false">M11/$M11</f>
        <v>1</v>
      </c>
      <c r="AB11" s="10" t="n">
        <f aca="false">P$119*P11+Q$119</f>
        <v>0.235115552996765</v>
      </c>
      <c r="AC11" s="11" t="n">
        <f aca="false">(Q11-AB11)/Q11</f>
        <v>-0.121075777165463</v>
      </c>
    </row>
    <row r="12" customFormat="false" ht="12.8" hidden="false" customHeight="false" outlineLevel="0" collapsed="false">
      <c r="A12" s="2" t="s">
        <v>25</v>
      </c>
      <c r="B12" s="2" t="n">
        <v>10234</v>
      </c>
      <c r="C12" s="2" t="n">
        <v>48844</v>
      </c>
      <c r="D12" s="2" t="n">
        <v>20564</v>
      </c>
      <c r="E12" s="2" t="n">
        <v>6544</v>
      </c>
      <c r="F12" s="2" t="n">
        <v>1107</v>
      </c>
      <c r="G12" s="2" t="n">
        <v>1386</v>
      </c>
      <c r="H12" s="2" t="n">
        <v>288</v>
      </c>
      <c r="I12" s="2" t="n">
        <v>1158</v>
      </c>
      <c r="J12" s="2" t="n">
        <v>22482</v>
      </c>
      <c r="K12" s="2" t="n">
        <v>1333</v>
      </c>
      <c r="L12" s="2" t="n">
        <v>37123</v>
      </c>
      <c r="M12" s="2" t="n">
        <f aca="false">SUM(B12:L12)</f>
        <v>151063</v>
      </c>
      <c r="N12" s="2"/>
      <c r="O12" s="9" t="n">
        <f aca="false">B12/$M12</f>
        <v>0.0677465693121413</v>
      </c>
      <c r="P12" s="9" t="n">
        <f aca="false">C12/$M12</f>
        <v>0.323335297193886</v>
      </c>
      <c r="Q12" s="9" t="n">
        <f aca="false">D12/$M12</f>
        <v>0.136128635072784</v>
      </c>
      <c r="R12" s="9" t="n">
        <f aca="false">E12/$M12</f>
        <v>0.0433196745728603</v>
      </c>
      <c r="S12" s="9" t="n">
        <f aca="false">F12/$M12</f>
        <v>0.00732806842178429</v>
      </c>
      <c r="T12" s="9" t="n">
        <f aca="false">G12/$M12</f>
        <v>0.00917497997524212</v>
      </c>
      <c r="U12" s="9" t="n">
        <f aca="false">H12/$M12</f>
        <v>0.00190648934550486</v>
      </c>
      <c r="V12" s="9" t="n">
        <f aca="false">I12/$M12</f>
        <v>0.00766567591005077</v>
      </c>
      <c r="W12" s="9" t="n">
        <f aca="false">J12/$M12</f>
        <v>0.148825324533473</v>
      </c>
      <c r="X12" s="9" t="n">
        <f aca="false">K12/$M12</f>
        <v>0.00882413297763185</v>
      </c>
      <c r="Y12" s="9" t="n">
        <f aca="false">L12/$M12</f>
        <v>0.245745152684641</v>
      </c>
      <c r="Z12" s="9" t="n">
        <f aca="false">M12/$M12</f>
        <v>1</v>
      </c>
      <c r="AB12" s="10" t="n">
        <f aca="false">P$119*P12+Q$119</f>
        <v>0.176481069427209</v>
      </c>
      <c r="AC12" s="11" t="n">
        <f aca="false">(Q12-AB12)/Q12</f>
        <v>-0.296428700198527</v>
      </c>
    </row>
    <row r="13" customFormat="false" ht="12.8" hidden="false" customHeight="false" outlineLevel="0" collapsed="false">
      <c r="A13" s="2" t="s">
        <v>26</v>
      </c>
      <c r="B13" s="2" t="n">
        <v>8265</v>
      </c>
      <c r="C13" s="2" t="n">
        <v>60584</v>
      </c>
      <c r="D13" s="2" t="n">
        <v>43012</v>
      </c>
      <c r="E13" s="2" t="n">
        <v>13614</v>
      </c>
      <c r="F13" s="2" t="n">
        <v>1195</v>
      </c>
      <c r="G13" s="2" t="n">
        <v>2507</v>
      </c>
      <c r="H13" s="2" t="n">
        <v>348</v>
      </c>
      <c r="I13" s="2" t="n">
        <v>4642</v>
      </c>
      <c r="J13" s="2" t="n">
        <v>46123</v>
      </c>
      <c r="K13" s="2" t="n">
        <v>1783</v>
      </c>
      <c r="L13" s="2" t="n">
        <v>32280</v>
      </c>
      <c r="M13" s="2" t="n">
        <f aca="false">SUM(B13:L13)</f>
        <v>214353</v>
      </c>
      <c r="N13" s="2"/>
      <c r="O13" s="9" t="n">
        <f aca="false">B13/$M13</f>
        <v>0.038557892821654</v>
      </c>
      <c r="P13" s="9" t="n">
        <f aca="false">C13/$M13</f>
        <v>0.282636585445503</v>
      </c>
      <c r="Q13" s="9" t="n">
        <f aca="false">D13/$M13</f>
        <v>0.200659659533573</v>
      </c>
      <c r="R13" s="9" t="n">
        <f aca="false">E13/$M13</f>
        <v>0.0635120572140348</v>
      </c>
      <c r="S13" s="9" t="n">
        <f aca="false">F13/$M13</f>
        <v>0.00557491614299777</v>
      </c>
      <c r="T13" s="9" t="n">
        <f aca="false">G13/$M13</f>
        <v>0.011695660895812</v>
      </c>
      <c r="U13" s="9" t="n">
        <f aca="false">H13/$M13</f>
        <v>0.00162349022406964</v>
      </c>
      <c r="V13" s="9" t="n">
        <f aca="false">I13/$M13</f>
        <v>0.0216558667245152</v>
      </c>
      <c r="W13" s="9" t="n">
        <f aca="false">J13/$M13</f>
        <v>0.21517310231254</v>
      </c>
      <c r="X13" s="9" t="n">
        <f aca="false">K13/$M13</f>
        <v>0.00831805479746027</v>
      </c>
      <c r="Y13" s="9" t="n">
        <f aca="false">L13/$M13</f>
        <v>0.150592713887839</v>
      </c>
      <c r="Z13" s="9" t="n">
        <f aca="false">M13/$M13</f>
        <v>1</v>
      </c>
      <c r="AB13" s="10" t="n">
        <f aca="false">P$119*P13+Q$119</f>
        <v>0.198897985240808</v>
      </c>
      <c r="AC13" s="11" t="n">
        <f aca="false">(Q13-AB13)/Q13</f>
        <v>0.00877941434197563</v>
      </c>
    </row>
    <row r="14" customFormat="false" ht="12.8" hidden="false" customHeight="false" outlineLevel="0" collapsed="false">
      <c r="A14" s="2" t="s">
        <v>27</v>
      </c>
      <c r="B14" s="2" t="n">
        <v>8554</v>
      </c>
      <c r="C14" s="2" t="n">
        <v>28588</v>
      </c>
      <c r="D14" s="2" t="n">
        <v>45583</v>
      </c>
      <c r="E14" s="2" t="n">
        <v>10878</v>
      </c>
      <c r="F14" s="2" t="n">
        <v>1106</v>
      </c>
      <c r="G14" s="2" t="n">
        <v>2322</v>
      </c>
      <c r="H14" s="2" t="n">
        <v>313</v>
      </c>
      <c r="I14" s="2" t="n">
        <v>6461</v>
      </c>
      <c r="J14" s="2" t="n">
        <v>34689</v>
      </c>
      <c r="K14" s="2" t="n">
        <v>1304</v>
      </c>
      <c r="L14" s="2" t="n">
        <v>36664</v>
      </c>
      <c r="M14" s="2" t="n">
        <f aca="false">SUM(B14:L14)</f>
        <v>176462</v>
      </c>
      <c r="N14" s="2"/>
      <c r="O14" s="9" t="n">
        <f aca="false">B14/$M14</f>
        <v>0.0484750257845882</v>
      </c>
      <c r="P14" s="9" t="n">
        <f aca="false">C14/$M14</f>
        <v>0.162006550985481</v>
      </c>
      <c r="Q14" s="9" t="n">
        <f aca="false">D14/$M14</f>
        <v>0.258316238056919</v>
      </c>
      <c r="R14" s="9" t="n">
        <f aca="false">E14/$M14</f>
        <v>0.0616450000566694</v>
      </c>
      <c r="S14" s="9" t="n">
        <f aca="false">F14/$M14</f>
        <v>0.00626763835840011</v>
      </c>
      <c r="T14" s="9" t="n">
        <f aca="false">G14/$M14</f>
        <v>0.0131586403871655</v>
      </c>
      <c r="U14" s="9" t="n">
        <f aca="false">H14/$M14</f>
        <v>0.00177375298931215</v>
      </c>
      <c r="V14" s="9" t="n">
        <f aca="false">I14/$M14</f>
        <v>0.036614115220274</v>
      </c>
      <c r="W14" s="9" t="n">
        <f aca="false">J14/$M14</f>
        <v>0.196580566920923</v>
      </c>
      <c r="X14" s="9" t="n">
        <f aca="false">K14/$M14</f>
        <v>0.00738969296505763</v>
      </c>
      <c r="Y14" s="9" t="n">
        <f aca="false">L14/$M14</f>
        <v>0.207772778275209</v>
      </c>
      <c r="Z14" s="9" t="n">
        <f aca="false">M14/$M14</f>
        <v>1</v>
      </c>
      <c r="AB14" s="10" t="n">
        <f aca="false">P$119*P14+Q$119</f>
        <v>0.265341202013862</v>
      </c>
      <c r="AC14" s="11" t="n">
        <f aca="false">(Q14-AB14)/Q14</f>
        <v>-0.0271952085156773</v>
      </c>
    </row>
    <row r="15" customFormat="false" ht="12.8" hidden="false" customHeight="false" outlineLevel="0" collapsed="false">
      <c r="A15" s="2" t="s">
        <v>28</v>
      </c>
      <c r="B15" s="2" t="n">
        <v>40447</v>
      </c>
      <c r="C15" s="2" t="n">
        <v>286397</v>
      </c>
      <c r="D15" s="2" t="n">
        <v>203312</v>
      </c>
      <c r="E15" s="2" t="n">
        <v>47564</v>
      </c>
      <c r="F15" s="2" t="n">
        <v>4114</v>
      </c>
      <c r="G15" s="2" t="n">
        <v>8006</v>
      </c>
      <c r="H15" s="2" t="n">
        <v>1740</v>
      </c>
      <c r="I15" s="2" t="n">
        <v>10040</v>
      </c>
      <c r="J15" s="2" t="n">
        <v>231194</v>
      </c>
      <c r="K15" s="2" t="n">
        <v>9418</v>
      </c>
      <c r="L15" s="2" t="n">
        <v>207467</v>
      </c>
      <c r="M15" s="2" t="n">
        <f aca="false">SUM(B15:L15)</f>
        <v>1049699</v>
      </c>
      <c r="N15" s="2"/>
      <c r="O15" s="9" t="n">
        <f aca="false">B15/$M15</f>
        <v>0.0385319982204422</v>
      </c>
      <c r="P15" s="9" t="n">
        <f aca="false">C15/$M15</f>
        <v>0.272837260967192</v>
      </c>
      <c r="Q15" s="9" t="n">
        <f aca="false">D15/$M15</f>
        <v>0.193685999510336</v>
      </c>
      <c r="R15" s="9" t="n">
        <f aca="false">E15/$M15</f>
        <v>0.0453120370696743</v>
      </c>
      <c r="S15" s="9" t="n">
        <f aca="false">F15/$M15</f>
        <v>0.00391921874746951</v>
      </c>
      <c r="T15" s="9" t="n">
        <f aca="false">G15/$M15</f>
        <v>0.00762694829660693</v>
      </c>
      <c r="U15" s="9" t="n">
        <f aca="false">H15/$M15</f>
        <v>0.00165761804098127</v>
      </c>
      <c r="V15" s="9" t="n">
        <f aca="false">I15/$M15</f>
        <v>0.00956464662727125</v>
      </c>
      <c r="W15" s="9" t="n">
        <f aca="false">J15/$M15</f>
        <v>0.220247899635991</v>
      </c>
      <c r="X15" s="9" t="n">
        <f aca="false">K15/$M15</f>
        <v>0.00897209581032277</v>
      </c>
      <c r="Y15" s="9" t="n">
        <f aca="false">L15/$M15</f>
        <v>0.197644277073714</v>
      </c>
      <c r="Z15" s="9" t="n">
        <f aca="false">M15/$M15</f>
        <v>1</v>
      </c>
      <c r="AB15" s="10" t="n">
        <f aca="false">P$119*P15+Q$119</f>
        <v>0.204295468906103</v>
      </c>
      <c r="AC15" s="11" t="n">
        <f aca="false">(Q15-AB15)/Q15</f>
        <v>-0.0547766458215303</v>
      </c>
    </row>
    <row r="16" customFormat="false" ht="12.8" hidden="false" customHeight="false" outlineLevel="0" collapsed="false">
      <c r="A16" s="2" t="s">
        <v>29</v>
      </c>
      <c r="B16" s="2" t="n">
        <v>20078</v>
      </c>
      <c r="C16" s="2" t="n">
        <v>81767</v>
      </c>
      <c r="D16" s="2" t="n">
        <v>99716</v>
      </c>
      <c r="E16" s="2" t="n">
        <v>27293</v>
      </c>
      <c r="F16" s="2" t="n">
        <v>3098</v>
      </c>
      <c r="G16" s="2" t="n">
        <v>5269</v>
      </c>
      <c r="H16" s="2" t="n">
        <v>691</v>
      </c>
      <c r="I16" s="2" t="n">
        <v>2911</v>
      </c>
      <c r="J16" s="2" t="n">
        <v>75618</v>
      </c>
      <c r="K16" s="2" t="n">
        <v>2830</v>
      </c>
      <c r="L16" s="2" t="n">
        <v>82338</v>
      </c>
      <c r="M16" s="2" t="n">
        <f aca="false">SUM(B16:L16)</f>
        <v>401609</v>
      </c>
      <c r="N16" s="2"/>
      <c r="O16" s="9" t="n">
        <f aca="false">B16/$M16</f>
        <v>0.049993899539104</v>
      </c>
      <c r="P16" s="9" t="n">
        <f aca="false">C16/$M16</f>
        <v>0.203598524933455</v>
      </c>
      <c r="Q16" s="9" t="n">
        <f aca="false">D16/$M16</f>
        <v>0.248291248453097</v>
      </c>
      <c r="R16" s="9" t="n">
        <f aca="false">E16/$M16</f>
        <v>0.0679591343819486</v>
      </c>
      <c r="S16" s="9" t="n">
        <f aca="false">F16/$M16</f>
        <v>0.00771397055344875</v>
      </c>
      <c r="T16" s="9" t="n">
        <f aca="false">G16/$M16</f>
        <v>0.013119725902557</v>
      </c>
      <c r="U16" s="9" t="n">
        <f aca="false">H16/$M16</f>
        <v>0.0017205789710888</v>
      </c>
      <c r="V16" s="9" t="n">
        <f aca="false">I16/$M16</f>
        <v>0.00724834353811792</v>
      </c>
      <c r="W16" s="9" t="n">
        <f aca="false">J16/$M16</f>
        <v>0.1882876130764</v>
      </c>
      <c r="X16" s="9" t="n">
        <f aca="false">K16/$M16</f>
        <v>0.00704665483094253</v>
      </c>
      <c r="Y16" s="9" t="n">
        <f aca="false">L16/$M16</f>
        <v>0.20502030581984</v>
      </c>
      <c r="Z16" s="9" t="n">
        <f aca="false">M16/$M16</f>
        <v>1</v>
      </c>
      <c r="AB16" s="10" t="n">
        <f aca="false">P$119*P16+Q$119</f>
        <v>0.2424322759457</v>
      </c>
      <c r="AC16" s="11" t="n">
        <f aca="false">(Q16-AB16)/Q16</f>
        <v>0.0235971768795686</v>
      </c>
    </row>
    <row r="17" customFormat="false" ht="12.8" hidden="false" customHeight="false" outlineLevel="0" collapsed="false">
      <c r="A17" s="2" t="s">
        <v>30</v>
      </c>
      <c r="B17" s="2" t="n">
        <v>4047</v>
      </c>
      <c r="C17" s="2" t="n">
        <v>16635</v>
      </c>
      <c r="D17" s="2" t="n">
        <v>24483</v>
      </c>
      <c r="E17" s="2" t="n">
        <v>4810</v>
      </c>
      <c r="F17" s="2" t="n">
        <v>692</v>
      </c>
      <c r="G17" s="2" t="n">
        <v>1179</v>
      </c>
      <c r="H17" s="2" t="n">
        <v>198</v>
      </c>
      <c r="I17" s="2" t="n">
        <v>2840</v>
      </c>
      <c r="J17" s="2" t="n">
        <v>14566</v>
      </c>
      <c r="K17" s="2" t="n">
        <v>527</v>
      </c>
      <c r="L17" s="2" t="n">
        <v>21589</v>
      </c>
      <c r="M17" s="2" t="n">
        <f aca="false">SUM(B17:L17)</f>
        <v>91566</v>
      </c>
      <c r="N17" s="2"/>
      <c r="O17" s="9" t="n">
        <f aca="false">B17/$M17</f>
        <v>0.0441976279405019</v>
      </c>
      <c r="P17" s="9" t="n">
        <f aca="false">C17/$M17</f>
        <v>0.181672236419632</v>
      </c>
      <c r="Q17" s="9" t="n">
        <f aca="false">D17/$M17</f>
        <v>0.267380905576306</v>
      </c>
      <c r="R17" s="9" t="n">
        <f aca="false">E17/$M17</f>
        <v>0.052530415219623</v>
      </c>
      <c r="S17" s="9" t="n">
        <f aca="false">F17/$M17</f>
        <v>0.00755739029770876</v>
      </c>
      <c r="T17" s="9" t="n">
        <f aca="false">G17/$M17</f>
        <v>0.0128759583251425</v>
      </c>
      <c r="U17" s="9" t="n">
        <f aca="false">H17/$M17</f>
        <v>0.00216237468055829</v>
      </c>
      <c r="V17" s="9" t="n">
        <f aca="false">I17/$M17</f>
        <v>0.0310158792564926</v>
      </c>
      <c r="W17" s="9" t="n">
        <f aca="false">J17/$M17</f>
        <v>0.159076513116222</v>
      </c>
      <c r="X17" s="9" t="n">
        <f aca="false">K17/$M17</f>
        <v>0.00575541139724352</v>
      </c>
      <c r="Y17" s="9" t="n">
        <f aca="false">L17/$M17</f>
        <v>0.23577528777057</v>
      </c>
      <c r="Z17" s="9" t="n">
        <f aca="false">M17/$M17</f>
        <v>1</v>
      </c>
      <c r="AB17" s="10" t="n">
        <f aca="false">P$119*P17+Q$119</f>
        <v>0.254509310883755</v>
      </c>
      <c r="AC17" s="11" t="n">
        <f aca="false">(Q17-AB17)/Q17</f>
        <v>0.0481395433410155</v>
      </c>
    </row>
    <row r="18" customFormat="false" ht="12.8" hidden="false" customHeight="false" outlineLevel="0" collapsed="false">
      <c r="A18" s="2" t="s">
        <v>31</v>
      </c>
      <c r="B18" s="2" t="n">
        <v>10008</v>
      </c>
      <c r="C18" s="2" t="n">
        <v>42598</v>
      </c>
      <c r="D18" s="2" t="n">
        <v>49889</v>
      </c>
      <c r="E18" s="2" t="n">
        <v>12569</v>
      </c>
      <c r="F18" s="2" t="n">
        <v>1651</v>
      </c>
      <c r="G18" s="2" t="n">
        <v>2724</v>
      </c>
      <c r="H18" s="2" t="n">
        <v>450</v>
      </c>
      <c r="I18" s="2" t="n">
        <v>3085</v>
      </c>
      <c r="J18" s="2" t="n">
        <v>40755</v>
      </c>
      <c r="K18" s="2" t="n">
        <v>1540</v>
      </c>
      <c r="L18" s="2" t="n">
        <v>33744</v>
      </c>
      <c r="M18" s="2" t="n">
        <f aca="false">SUM(B18:L18)</f>
        <v>199013</v>
      </c>
      <c r="N18" s="2"/>
      <c r="O18" s="9" t="n">
        <f aca="false">B18/$M18</f>
        <v>0.0502881721294589</v>
      </c>
      <c r="P18" s="9" t="n">
        <f aca="false">C18/$M18</f>
        <v>0.214046318582203</v>
      </c>
      <c r="Q18" s="9" t="n">
        <f aca="false">D18/$M18</f>
        <v>0.250682116243662</v>
      </c>
      <c r="R18" s="9" t="n">
        <f aca="false">E18/$M18</f>
        <v>0.0631566782069513</v>
      </c>
      <c r="S18" s="9" t="n">
        <f aca="false">F18/$M18</f>
        <v>0.0082959404662007</v>
      </c>
      <c r="T18" s="9" t="n">
        <f aca="false">G18/$M18</f>
        <v>0.0136875480496249</v>
      </c>
      <c r="U18" s="9" t="n">
        <f aca="false">H18/$M18</f>
        <v>0.00226115881877063</v>
      </c>
      <c r="V18" s="9" t="n">
        <f aca="false">I18/$M18</f>
        <v>0.0155014999020165</v>
      </c>
      <c r="W18" s="9" t="n">
        <f aca="false">J18/$M18</f>
        <v>0.204785617019994</v>
      </c>
      <c r="X18" s="9" t="n">
        <f aca="false">K18/$M18</f>
        <v>0.00773818795757061</v>
      </c>
      <c r="Y18" s="9" t="n">
        <f aca="false">L18/$M18</f>
        <v>0.169556762623547</v>
      </c>
      <c r="Z18" s="9" t="n">
        <f aca="false">M18/$M18</f>
        <v>1</v>
      </c>
      <c r="AB18" s="10" t="n">
        <f aca="false">P$119*P18+Q$119</f>
        <v>0.236677614419561</v>
      </c>
      <c r="AC18" s="11" t="n">
        <f aca="false">(Q18-AB18)/Q18</f>
        <v>0.0558655800180348</v>
      </c>
    </row>
    <row r="19" customFormat="false" ht="12.8" hidden="false" customHeight="false" outlineLevel="0" collapsed="false">
      <c r="A19" s="2" t="s">
        <v>32</v>
      </c>
      <c r="B19" s="2" t="n">
        <v>20349</v>
      </c>
      <c r="C19" s="2" t="n">
        <v>80822</v>
      </c>
      <c r="D19" s="2" t="n">
        <v>91392</v>
      </c>
      <c r="E19" s="2" t="n">
        <v>22033</v>
      </c>
      <c r="F19" s="2" t="n">
        <v>2576</v>
      </c>
      <c r="G19" s="2" t="n">
        <v>4878</v>
      </c>
      <c r="H19" s="2" t="n">
        <v>693</v>
      </c>
      <c r="I19" s="2" t="n">
        <v>5282</v>
      </c>
      <c r="J19" s="2" t="n">
        <v>72534</v>
      </c>
      <c r="K19" s="2" t="n">
        <v>3020</v>
      </c>
      <c r="L19" s="2" t="n">
        <v>78689</v>
      </c>
      <c r="M19" s="2" t="n">
        <f aca="false">SUM(B19:L19)</f>
        <v>382268</v>
      </c>
      <c r="N19" s="2"/>
      <c r="O19" s="9" t="n">
        <f aca="false">B19/$M19</f>
        <v>0.0532322872958239</v>
      </c>
      <c r="P19" s="9" t="n">
        <f aca="false">C19/$M19</f>
        <v>0.21142758483577</v>
      </c>
      <c r="Q19" s="9" t="n">
        <f aca="false">D19/$M19</f>
        <v>0.239078342942648</v>
      </c>
      <c r="R19" s="9" t="n">
        <f aca="false">E19/$M19</f>
        <v>0.0576375736394362</v>
      </c>
      <c r="S19" s="9" t="n">
        <f aca="false">F19/$M19</f>
        <v>0.00673872780353051</v>
      </c>
      <c r="T19" s="9" t="n">
        <f aca="false">G19/$M19</f>
        <v>0.0127606809882072</v>
      </c>
      <c r="U19" s="9" t="n">
        <f aca="false">H19/$M19</f>
        <v>0.00181286427323239</v>
      </c>
      <c r="V19" s="9" t="n">
        <f aca="false">I19/$M19</f>
        <v>0.0138175311561522</v>
      </c>
      <c r="W19" s="9" t="n">
        <f aca="false">J19/$M19</f>
        <v>0.189746460598324</v>
      </c>
      <c r="X19" s="9" t="n">
        <f aca="false">K19/$M19</f>
        <v>0.00790021660196511</v>
      </c>
      <c r="Y19" s="9" t="n">
        <f aca="false">L19/$M19</f>
        <v>0.205847729864911</v>
      </c>
      <c r="Z19" s="9" t="n">
        <f aca="false">M19/$M19</f>
        <v>1</v>
      </c>
      <c r="AB19" s="10" t="n">
        <f aca="false">P$119*P19+Q$119</f>
        <v>0.238120017174099</v>
      </c>
      <c r="AC19" s="11" t="n">
        <f aca="false">(Q19-AB19)/Q19</f>
        <v>0.00400841731105011</v>
      </c>
    </row>
    <row r="20" customFormat="false" ht="12.8" hidden="false" customHeight="false" outlineLevel="0" collapsed="false">
      <c r="A20" s="2" t="s">
        <v>33</v>
      </c>
      <c r="B20" s="2" t="n">
        <v>9554</v>
      </c>
      <c r="C20" s="2" t="n">
        <v>41753</v>
      </c>
      <c r="D20" s="2" t="n">
        <v>38075</v>
      </c>
      <c r="E20" s="2" t="n">
        <v>9157</v>
      </c>
      <c r="F20" s="2" t="n">
        <v>1630</v>
      </c>
      <c r="G20" s="2" t="n">
        <v>2106</v>
      </c>
      <c r="H20" s="2" t="n">
        <v>345</v>
      </c>
      <c r="I20" s="2" t="n">
        <v>1925</v>
      </c>
      <c r="J20" s="2" t="n">
        <v>33693</v>
      </c>
      <c r="K20" s="2" t="n">
        <v>1479</v>
      </c>
      <c r="L20" s="2" t="n">
        <v>32966</v>
      </c>
      <c r="M20" s="2" t="n">
        <f aca="false">SUM(B20:L20)</f>
        <v>172683</v>
      </c>
      <c r="N20" s="2"/>
      <c r="O20" s="9" t="n">
        <f aca="false">B20/$M20</f>
        <v>0.0553268127146274</v>
      </c>
      <c r="P20" s="9" t="n">
        <f aca="false">C20/$M20</f>
        <v>0.241789869298078</v>
      </c>
      <c r="Q20" s="9" t="n">
        <f aca="false">D20/$M20</f>
        <v>0.220490725780766</v>
      </c>
      <c r="R20" s="9" t="n">
        <f aca="false">E20/$M20</f>
        <v>0.0530278023893493</v>
      </c>
      <c r="S20" s="9" t="n">
        <f aca="false">F20/$M20</f>
        <v>0.00943926153703607</v>
      </c>
      <c r="T20" s="9" t="n">
        <f aca="false">G20/$M20</f>
        <v>0.0121957575441705</v>
      </c>
      <c r="U20" s="9" t="n">
        <f aca="false">H20/$M20</f>
        <v>0.00199788050937267</v>
      </c>
      <c r="V20" s="9" t="n">
        <f aca="false">I20/$M20</f>
        <v>0.0111475941464997</v>
      </c>
      <c r="W20" s="9" t="n">
        <f aca="false">J20/$M20</f>
        <v>0.195114747832734</v>
      </c>
      <c r="X20" s="9" t="n">
        <f aca="false">K20/$M20</f>
        <v>0.00856482687931064</v>
      </c>
      <c r="Y20" s="9" t="n">
        <f aca="false">L20/$M20</f>
        <v>0.190904721368056</v>
      </c>
      <c r="Z20" s="9" t="n">
        <f aca="false">M20/$M20</f>
        <v>1</v>
      </c>
      <c r="AB20" s="10" t="n">
        <f aca="false">P$119*P20+Q$119</f>
        <v>0.221396422115169</v>
      </c>
      <c r="AC20" s="11" t="n">
        <f aca="false">(Q20-AB20)/Q20</f>
        <v>-0.00410763913627519</v>
      </c>
    </row>
    <row r="21" customFormat="false" ht="12.8" hidden="false" customHeight="false" outlineLevel="0" collapsed="false">
      <c r="A21" s="2" t="s">
        <v>34</v>
      </c>
      <c r="B21" s="2" t="n">
        <v>7049</v>
      </c>
      <c r="C21" s="2" t="n">
        <v>25253</v>
      </c>
      <c r="D21" s="2" t="n">
        <v>39218</v>
      </c>
      <c r="E21" s="2" t="n">
        <v>9263</v>
      </c>
      <c r="F21" s="2" t="n">
        <v>1051</v>
      </c>
      <c r="G21" s="2" t="n">
        <v>2319</v>
      </c>
      <c r="H21" s="2" t="n">
        <v>329</v>
      </c>
      <c r="I21" s="2" t="n">
        <v>4253</v>
      </c>
      <c r="J21" s="2" t="n">
        <v>30358</v>
      </c>
      <c r="K21" s="2" t="n">
        <v>1094</v>
      </c>
      <c r="L21" s="2" t="n">
        <v>25427</v>
      </c>
      <c r="M21" s="2" t="n">
        <f aca="false">SUM(B21:L21)</f>
        <v>145614</v>
      </c>
      <c r="N21" s="2"/>
      <c r="O21" s="9" t="n">
        <f aca="false">B21/$M21</f>
        <v>0.0484088068454956</v>
      </c>
      <c r="P21" s="9" t="n">
        <f aca="false">C21/$M21</f>
        <v>0.173424258656448</v>
      </c>
      <c r="Q21" s="9" t="n">
        <f aca="false">D21/$M21</f>
        <v>0.269328498633373</v>
      </c>
      <c r="R21" s="9" t="n">
        <f aca="false">E21/$M21</f>
        <v>0.0636133888225033</v>
      </c>
      <c r="S21" s="9" t="n">
        <f aca="false">F21/$M21</f>
        <v>0.00721771258258135</v>
      </c>
      <c r="T21" s="9" t="n">
        <f aca="false">G21/$M21</f>
        <v>0.0159256664881124</v>
      </c>
      <c r="U21" s="9" t="n">
        <f aca="false">H21/$M21</f>
        <v>0.00225939813479473</v>
      </c>
      <c r="V21" s="9" t="n">
        <f aca="false">I21/$M21</f>
        <v>0.0292073564355076</v>
      </c>
      <c r="W21" s="9" t="n">
        <f aca="false">J21/$M21</f>
        <v>0.208482700839205</v>
      </c>
      <c r="X21" s="9" t="n">
        <f aca="false">K21/$M21</f>
        <v>0.00751301385855756</v>
      </c>
      <c r="Y21" s="9" t="n">
        <f aca="false">L21/$M21</f>
        <v>0.174619198703421</v>
      </c>
      <c r="Z21" s="9" t="n">
        <f aca="false">M21/$M21</f>
        <v>1</v>
      </c>
      <c r="AB21" s="10" t="n">
        <f aca="false">P$119*P21+Q$119</f>
        <v>0.259052310286116</v>
      </c>
      <c r="AC21" s="11" t="n">
        <f aca="false">(Q21-AB21)/Q21</f>
        <v>0.0381548495588135</v>
      </c>
    </row>
    <row r="22" customFormat="false" ht="12.8" hidden="false" customHeight="false" outlineLevel="0" collapsed="false">
      <c r="A22" s="2" t="s">
        <v>35</v>
      </c>
      <c r="B22" s="2" t="n">
        <v>2218</v>
      </c>
      <c r="C22" s="2" t="n">
        <v>20858</v>
      </c>
      <c r="D22" s="2" t="n">
        <v>13022</v>
      </c>
      <c r="E22" s="2" t="n">
        <v>2546</v>
      </c>
      <c r="F22" s="2" t="n">
        <v>218</v>
      </c>
      <c r="G22" s="2" t="n">
        <v>657</v>
      </c>
      <c r="H22" s="2" t="n">
        <v>117</v>
      </c>
      <c r="I22" s="2" t="n">
        <v>3948</v>
      </c>
      <c r="J22" s="2" t="n">
        <v>10085</v>
      </c>
      <c r="K22" s="2" t="n">
        <v>485</v>
      </c>
      <c r="L22" s="2" t="n">
        <v>18714</v>
      </c>
      <c r="M22" s="2" t="n">
        <f aca="false">SUM(B22:L22)</f>
        <v>72868</v>
      </c>
      <c r="N22" s="2"/>
      <c r="O22" s="9" t="n">
        <f aca="false">B22/$M22</f>
        <v>0.030438601306472</v>
      </c>
      <c r="P22" s="9" t="n">
        <f aca="false">C22/$M22</f>
        <v>0.286243618598013</v>
      </c>
      <c r="Q22" s="9" t="n">
        <f aca="false">D22/$M22</f>
        <v>0.178706702530603</v>
      </c>
      <c r="R22" s="9" t="n">
        <f aca="false">E22/$M22</f>
        <v>0.0349398913103145</v>
      </c>
      <c r="S22" s="9" t="n">
        <f aca="false">F22/$M22</f>
        <v>0.00299171103913927</v>
      </c>
      <c r="T22" s="9" t="n">
        <f aca="false">G22/$M22</f>
        <v>0.0090163034528188</v>
      </c>
      <c r="U22" s="9" t="n">
        <f aca="false">H22/$M22</f>
        <v>0.00160564308063896</v>
      </c>
      <c r="V22" s="9" t="n">
        <f aca="false">I22/$M22</f>
        <v>0.0541801613877148</v>
      </c>
      <c r="W22" s="9" t="n">
        <f aca="false">J22/$M22</f>
        <v>0.138400944173025</v>
      </c>
      <c r="X22" s="9" t="n">
        <f aca="false">K22/$M22</f>
        <v>0.00665587088982818</v>
      </c>
      <c r="Y22" s="9" t="n">
        <f aca="false">L22/$M22</f>
        <v>0.256820552231432</v>
      </c>
      <c r="Z22" s="9" t="n">
        <f aca="false">M22/$M22</f>
        <v>1</v>
      </c>
      <c r="AB22" s="10" t="n">
        <f aca="false">P$119*P22+Q$119</f>
        <v>0.196911225585697</v>
      </c>
      <c r="AC22" s="11" t="n">
        <f aca="false">(Q22-AB22)/Q22</f>
        <v>-0.101868160495976</v>
      </c>
    </row>
    <row r="23" customFormat="false" ht="12.8" hidden="false" customHeight="false" outlineLevel="0" collapsed="false">
      <c r="A23" s="2" t="s">
        <v>36</v>
      </c>
      <c r="B23" s="2" t="n">
        <v>2244</v>
      </c>
      <c r="C23" s="2" t="n">
        <v>22183</v>
      </c>
      <c r="D23" s="2" t="n">
        <v>15506</v>
      </c>
      <c r="E23" s="2" t="n">
        <v>3234</v>
      </c>
      <c r="F23" s="2" t="n">
        <v>277</v>
      </c>
      <c r="G23" s="2" t="n">
        <v>717</v>
      </c>
      <c r="H23" s="2" t="n">
        <v>136</v>
      </c>
      <c r="I23" s="2" t="n">
        <v>4763</v>
      </c>
      <c r="J23" s="2" t="n">
        <v>11229</v>
      </c>
      <c r="K23" s="2" t="n">
        <v>480</v>
      </c>
      <c r="L23" s="2" t="n">
        <v>20739</v>
      </c>
      <c r="M23" s="2" t="n">
        <f aca="false">SUM(B23:L23)</f>
        <v>81508</v>
      </c>
      <c r="N23" s="2"/>
      <c r="O23" s="9" t="n">
        <f aca="false">B23/$M23</f>
        <v>0.0275310398979241</v>
      </c>
      <c r="P23" s="9" t="n">
        <f aca="false">C23/$M23</f>
        <v>0.272157334249399</v>
      </c>
      <c r="Q23" s="9" t="n">
        <f aca="false">D23/$M23</f>
        <v>0.190238994945281</v>
      </c>
      <c r="R23" s="9" t="n">
        <f aca="false">E23/$M23</f>
        <v>0.0396770869117142</v>
      </c>
      <c r="S23" s="9" t="n">
        <f aca="false">F23/$M23</f>
        <v>0.00339843941698974</v>
      </c>
      <c r="T23" s="9" t="n">
        <f aca="false">G23/$M23</f>
        <v>0.00879668253422977</v>
      </c>
      <c r="U23" s="9" t="n">
        <f aca="false">H23/$M23</f>
        <v>0.00166854787260146</v>
      </c>
      <c r="V23" s="9" t="n">
        <f aca="false">I23/$M23</f>
        <v>0.0584359817441233</v>
      </c>
      <c r="W23" s="9" t="n">
        <f aca="false">J23/$M23</f>
        <v>0.137765618098837</v>
      </c>
      <c r="X23" s="9" t="n">
        <f aca="false">K23/$M23</f>
        <v>0.00588899249153457</v>
      </c>
      <c r="Y23" s="9" t="n">
        <f aca="false">L23/$M23</f>
        <v>0.254441281837366</v>
      </c>
      <c r="Z23" s="9" t="n">
        <f aca="false">M23/$M23</f>
        <v>1</v>
      </c>
      <c r="AB23" s="10" t="n">
        <f aca="false">P$119*P23+Q$119</f>
        <v>0.204669973634567</v>
      </c>
      <c r="AC23" s="11" t="n">
        <f aca="false">(Q23-AB23)/Q23</f>
        <v>-0.0758571011870467</v>
      </c>
    </row>
    <row r="24" customFormat="false" ht="12.8" hidden="false" customHeight="false" outlineLevel="0" collapsed="false">
      <c r="A24" s="2" t="s">
        <v>37</v>
      </c>
      <c r="B24" s="2" t="n">
        <v>14980</v>
      </c>
      <c r="C24" s="2" t="n">
        <v>64202</v>
      </c>
      <c r="D24" s="2" t="n">
        <v>67436</v>
      </c>
      <c r="E24" s="2" t="n">
        <v>16810</v>
      </c>
      <c r="F24" s="2" t="n">
        <v>1795</v>
      </c>
      <c r="G24" s="2" t="n">
        <v>2818</v>
      </c>
      <c r="H24" s="2" t="n">
        <v>509</v>
      </c>
      <c r="I24" s="2" t="n">
        <v>2635</v>
      </c>
      <c r="J24" s="2" t="n">
        <v>50859</v>
      </c>
      <c r="K24" s="2" t="n">
        <v>2457</v>
      </c>
      <c r="L24" s="2" t="n">
        <v>60624</v>
      </c>
      <c r="M24" s="2" t="n">
        <f aca="false">SUM(B24:L24)</f>
        <v>285125</v>
      </c>
      <c r="N24" s="2"/>
      <c r="O24" s="9" t="n">
        <f aca="false">B24/$M24</f>
        <v>0.0525383603682595</v>
      </c>
      <c r="P24" s="9" t="n">
        <f aca="false">C24/$M24</f>
        <v>0.225171416045594</v>
      </c>
      <c r="Q24" s="9" t="n">
        <f aca="false">D24/$M24</f>
        <v>0.236513809732573</v>
      </c>
      <c r="R24" s="9" t="n">
        <f aca="false">E24/$M24</f>
        <v>0.0589565979833406</v>
      </c>
      <c r="S24" s="9" t="n">
        <f aca="false">F24/$M24</f>
        <v>0.00629548443665059</v>
      </c>
      <c r="T24" s="9" t="n">
        <f aca="false">G24/$M24</f>
        <v>0.00988338448049101</v>
      </c>
      <c r="U24" s="9" t="n">
        <f aca="false">H24/$M24</f>
        <v>0.0017851819377466</v>
      </c>
      <c r="V24" s="9" t="n">
        <f aca="false">I24/$M24</f>
        <v>0.0092415607189829</v>
      </c>
      <c r="W24" s="9" t="n">
        <f aca="false">J24/$M24</f>
        <v>0.178374397194213</v>
      </c>
      <c r="X24" s="9" t="n">
        <f aca="false">K24/$M24</f>
        <v>0.00861727312582201</v>
      </c>
      <c r="Y24" s="9" t="n">
        <f aca="false">L24/$M24</f>
        <v>0.212622533976326</v>
      </c>
      <c r="Z24" s="9" t="n">
        <f aca="false">M24/$M24</f>
        <v>1</v>
      </c>
      <c r="AB24" s="10" t="n">
        <f aca="false">P$119*P24+Q$119</f>
        <v>0.230549892864227</v>
      </c>
      <c r="AC24" s="11" t="n">
        <f aca="false">(Q24-AB24)/Q24</f>
        <v>0.0252159350656509</v>
      </c>
    </row>
    <row r="25" customFormat="false" ht="12.8" hidden="false" customHeight="false" outlineLevel="0" collapsed="false">
      <c r="A25" s="2" t="s">
        <v>38</v>
      </c>
      <c r="B25" s="2" t="n">
        <v>15958</v>
      </c>
      <c r="C25" s="2" t="n">
        <v>61703</v>
      </c>
      <c r="D25" s="2" t="n">
        <v>104969</v>
      </c>
      <c r="E25" s="2" t="n">
        <v>32260</v>
      </c>
      <c r="F25" s="2" t="n">
        <v>3028</v>
      </c>
      <c r="G25" s="2" t="n">
        <v>5468</v>
      </c>
      <c r="H25" s="2" t="n">
        <v>621</v>
      </c>
      <c r="I25" s="2" t="n">
        <v>3554</v>
      </c>
      <c r="J25" s="2" t="n">
        <v>76013</v>
      </c>
      <c r="K25" s="2" t="n">
        <v>2479</v>
      </c>
      <c r="L25" s="2" t="n">
        <v>68916</v>
      </c>
      <c r="M25" s="2" t="n">
        <f aca="false">SUM(B25:L25)</f>
        <v>374969</v>
      </c>
      <c r="N25" s="2"/>
      <c r="O25" s="9" t="n">
        <f aca="false">B25/$M25</f>
        <v>0.0425581848099443</v>
      </c>
      <c r="P25" s="9" t="n">
        <f aca="false">C25/$M25</f>
        <v>0.164554936541421</v>
      </c>
      <c r="Q25" s="9" t="n">
        <f aca="false">D25/$M25</f>
        <v>0.279940475079273</v>
      </c>
      <c r="R25" s="9" t="n">
        <f aca="false">E25/$M25</f>
        <v>0.0860337787923802</v>
      </c>
      <c r="S25" s="9" t="n">
        <f aca="false">F25/$M25</f>
        <v>0.00807533422762949</v>
      </c>
      <c r="T25" s="9" t="n">
        <f aca="false">G25/$M25</f>
        <v>0.0145825388232094</v>
      </c>
      <c r="U25" s="9" t="n">
        <f aca="false">H25/$M25</f>
        <v>0.00165613690731767</v>
      </c>
      <c r="V25" s="9" t="n">
        <f aca="false">I25/$M25</f>
        <v>0.00947811685766023</v>
      </c>
      <c r="W25" s="9" t="n">
        <f aca="false">J25/$M25</f>
        <v>0.202718091362219</v>
      </c>
      <c r="X25" s="9" t="n">
        <f aca="false">K25/$M25</f>
        <v>0.00661121319362401</v>
      </c>
      <c r="Y25" s="9" t="n">
        <f aca="false">L25/$M25</f>
        <v>0.183791193405322</v>
      </c>
      <c r="Z25" s="9" t="n">
        <f aca="false">M25/$M25</f>
        <v>1</v>
      </c>
      <c r="AB25" s="10" t="n">
        <f aca="false">P$119*P25+Q$119</f>
        <v>0.263937547155662</v>
      </c>
      <c r="AC25" s="11" t="n">
        <f aca="false">(Q25-AB25)/Q25</f>
        <v>0.0571654667624575</v>
      </c>
    </row>
    <row r="26" customFormat="false" ht="12.8" hidden="false" customHeight="false" outlineLevel="0" collapsed="false">
      <c r="A26" s="2" t="s">
        <v>39</v>
      </c>
      <c r="B26" s="2" t="n">
        <v>3521</v>
      </c>
      <c r="C26" s="2" t="n">
        <v>13966</v>
      </c>
      <c r="D26" s="2" t="n">
        <v>15807</v>
      </c>
      <c r="E26" s="2" t="n">
        <v>5494</v>
      </c>
      <c r="F26" s="2" t="n">
        <v>684</v>
      </c>
      <c r="G26" s="2" t="n">
        <v>1209</v>
      </c>
      <c r="H26" s="2" t="n">
        <v>174</v>
      </c>
      <c r="I26" s="2" t="n">
        <v>1352</v>
      </c>
      <c r="J26" s="2" t="n">
        <v>14827</v>
      </c>
      <c r="K26" s="2" t="n">
        <v>580</v>
      </c>
      <c r="L26" s="2" t="n">
        <v>12637</v>
      </c>
      <c r="M26" s="2" t="n">
        <f aca="false">SUM(B26:L26)</f>
        <v>70251</v>
      </c>
      <c r="N26" s="2"/>
      <c r="O26" s="9" t="n">
        <f aca="false">B26/$M26</f>
        <v>0.0501202829852956</v>
      </c>
      <c r="P26" s="9" t="n">
        <f aca="false">C26/$M26</f>
        <v>0.198801440548889</v>
      </c>
      <c r="Q26" s="9" t="n">
        <f aca="false">D26/$M26</f>
        <v>0.225007473203228</v>
      </c>
      <c r="R26" s="9" t="n">
        <f aca="false">E26/$M26</f>
        <v>0.078205292451353</v>
      </c>
      <c r="S26" s="9" t="n">
        <f aca="false">F26/$M26</f>
        <v>0.009736516206175</v>
      </c>
      <c r="T26" s="9" t="n">
        <f aca="false">G26/$M26</f>
        <v>0.0172097194345988</v>
      </c>
      <c r="U26" s="9" t="n">
        <f aca="false">H26/$M26</f>
        <v>0.00247683306999189</v>
      </c>
      <c r="V26" s="9" t="n">
        <f aca="false">I26/$M26</f>
        <v>0.0192452776472933</v>
      </c>
      <c r="W26" s="9" t="n">
        <f aca="false">J26/$M26</f>
        <v>0.211057493843504</v>
      </c>
      <c r="X26" s="9" t="n">
        <f aca="false">K26/$M26</f>
        <v>0.00825611023330629</v>
      </c>
      <c r="Y26" s="9" t="n">
        <f aca="false">L26/$M26</f>
        <v>0.179883560376365</v>
      </c>
      <c r="Z26" s="9" t="n">
        <f aca="false">M26/$M26</f>
        <v>1</v>
      </c>
      <c r="AB26" s="10" t="n">
        <f aca="false">P$119*P26+Q$119</f>
        <v>0.245074517731248</v>
      </c>
      <c r="AC26" s="11" t="n">
        <f aca="false">(Q26-AB26)/Q26</f>
        <v>-0.0891839023937466</v>
      </c>
    </row>
    <row r="27" customFormat="false" ht="12.8" hidden="false" customHeight="false" outlineLevel="0" collapsed="false">
      <c r="A27" s="2" t="s">
        <v>40</v>
      </c>
      <c r="B27" s="2" t="n">
        <v>11424</v>
      </c>
      <c r="C27" s="2" t="n">
        <v>52044</v>
      </c>
      <c r="D27" s="2" t="n">
        <v>55945</v>
      </c>
      <c r="E27" s="2" t="n">
        <v>15783</v>
      </c>
      <c r="F27" s="2" t="n">
        <v>1626</v>
      </c>
      <c r="G27" s="2" t="n">
        <v>3578</v>
      </c>
      <c r="H27" s="2" t="n">
        <v>490</v>
      </c>
      <c r="I27" s="2" t="n">
        <v>6050</v>
      </c>
      <c r="J27" s="2" t="n">
        <v>57132</v>
      </c>
      <c r="K27" s="2" t="n">
        <v>2128</v>
      </c>
      <c r="L27" s="2" t="n">
        <v>42510</v>
      </c>
      <c r="M27" s="2" t="n">
        <f aca="false">SUM(B27:L27)</f>
        <v>248710</v>
      </c>
      <c r="N27" s="2"/>
      <c r="O27" s="9" t="n">
        <f aca="false">B27/$M27</f>
        <v>0.045933014354067</v>
      </c>
      <c r="P27" s="9" t="n">
        <f aca="false">C27/$M27</f>
        <v>0.209255759720156</v>
      </c>
      <c r="Q27" s="9" t="n">
        <f aca="false">D27/$M27</f>
        <v>0.224940693980942</v>
      </c>
      <c r="R27" s="9" t="n">
        <f aca="false">E27/$M27</f>
        <v>0.0634594507659523</v>
      </c>
      <c r="S27" s="9" t="n">
        <f aca="false">F27/$M27</f>
        <v>0.00653773471110932</v>
      </c>
      <c r="T27" s="9" t="n">
        <f aca="false">G27/$M27</f>
        <v>0.0143862329620844</v>
      </c>
      <c r="U27" s="9" t="n">
        <f aca="false">H27/$M27</f>
        <v>0.00197016605685336</v>
      </c>
      <c r="V27" s="9" t="n">
        <f aca="false">I27/$M27</f>
        <v>0.0243255196815568</v>
      </c>
      <c r="W27" s="9" t="n">
        <f aca="false">J27/$M27</f>
        <v>0.229713320734993</v>
      </c>
      <c r="X27" s="9" t="n">
        <f aca="false">K27/$M27</f>
        <v>0.00855614973262032</v>
      </c>
      <c r="Y27" s="9" t="n">
        <f aca="false">L27/$M27</f>
        <v>0.170921957299666</v>
      </c>
      <c r="Z27" s="9" t="n">
        <f aca="false">M27/$M27</f>
        <v>1</v>
      </c>
      <c r="AB27" s="10" t="n">
        <f aca="false">P$119*P27+Q$119</f>
        <v>0.239316261936823</v>
      </c>
      <c r="AC27" s="11" t="n">
        <f aca="false">(Q27-AB27)/Q27</f>
        <v>-0.063908258223381</v>
      </c>
    </row>
    <row r="28" customFormat="false" ht="12.8" hidden="false" customHeight="false" outlineLevel="0" collapsed="false">
      <c r="A28" s="2" t="s">
        <v>41</v>
      </c>
      <c r="B28" s="2" t="n">
        <v>14733</v>
      </c>
      <c r="C28" s="2" t="n">
        <v>66635</v>
      </c>
      <c r="D28" s="2" t="n">
        <v>63954</v>
      </c>
      <c r="E28" s="2" t="n">
        <v>16318</v>
      </c>
      <c r="F28" s="2" t="n">
        <v>2051</v>
      </c>
      <c r="G28" s="2" t="n">
        <v>3565</v>
      </c>
      <c r="H28" s="2" t="n">
        <v>530</v>
      </c>
      <c r="I28" s="2" t="n">
        <v>2532</v>
      </c>
      <c r="J28" s="2" t="n">
        <v>50803</v>
      </c>
      <c r="K28" s="2" t="n">
        <v>3129</v>
      </c>
      <c r="L28" s="2" t="n">
        <v>59929</v>
      </c>
      <c r="M28" s="2" t="n">
        <f aca="false">SUM(B28:L28)</f>
        <v>284179</v>
      </c>
      <c r="N28" s="2"/>
      <c r="O28" s="9" t="n">
        <f aca="false">B28/$M28</f>
        <v>0.0518440841863755</v>
      </c>
      <c r="P28" s="9" t="n">
        <f aca="false">C28/$M28</f>
        <v>0.234482491668983</v>
      </c>
      <c r="Q28" s="9" t="n">
        <f aca="false">D28/$M28</f>
        <v>0.225048297024059</v>
      </c>
      <c r="R28" s="9" t="n">
        <f aca="false">E28/$M28</f>
        <v>0.0574215547243111</v>
      </c>
      <c r="S28" s="9" t="n">
        <f aca="false">F28/$M28</f>
        <v>0.00721728206517723</v>
      </c>
      <c r="T28" s="9" t="n">
        <f aca="false">G28/$M28</f>
        <v>0.0125449100742842</v>
      </c>
      <c r="U28" s="9" t="n">
        <f aca="false">H28/$M28</f>
        <v>0.0018650216940731</v>
      </c>
      <c r="V28" s="9" t="n">
        <f aca="false">I28/$M28</f>
        <v>0.00890987722526999</v>
      </c>
      <c r="W28" s="9" t="n">
        <f aca="false">J28/$M28</f>
        <v>0.178771126649049</v>
      </c>
      <c r="X28" s="9" t="n">
        <f aca="false">K28/$M28</f>
        <v>0.0110106658127448</v>
      </c>
      <c r="Y28" s="9" t="n">
        <f aca="false">L28/$M28</f>
        <v>0.210884688875673</v>
      </c>
      <c r="Z28" s="9" t="n">
        <f aca="false">M28/$M28</f>
        <v>1</v>
      </c>
      <c r="AB28" s="10" t="n">
        <f aca="false">P$119*P28+Q$119</f>
        <v>0.225421337452596</v>
      </c>
      <c r="AC28" s="11" t="n">
        <f aca="false">(Q28-AB28)/Q28</f>
        <v>-0.00165760165026801</v>
      </c>
    </row>
    <row r="29" customFormat="false" ht="12.8" hidden="false" customHeight="false" outlineLevel="0" collapsed="false">
      <c r="A29" s="2" t="s">
        <v>42</v>
      </c>
      <c r="B29" s="2" t="n">
        <v>14997</v>
      </c>
      <c r="C29" s="2" t="n">
        <v>68996</v>
      </c>
      <c r="D29" s="2" t="n">
        <v>63214</v>
      </c>
      <c r="E29" s="2" t="n">
        <v>17385</v>
      </c>
      <c r="F29" s="2" t="n">
        <v>2196</v>
      </c>
      <c r="G29" s="2" t="n">
        <v>3174</v>
      </c>
      <c r="H29" s="2" t="n">
        <v>533</v>
      </c>
      <c r="I29" s="2" t="n">
        <v>3868</v>
      </c>
      <c r="J29" s="2" t="n">
        <v>57985</v>
      </c>
      <c r="K29" s="2" t="n">
        <v>2988</v>
      </c>
      <c r="L29" s="2" t="n">
        <v>53403</v>
      </c>
      <c r="M29" s="2" t="n">
        <f aca="false">SUM(B29:L29)</f>
        <v>288739</v>
      </c>
      <c r="N29" s="2"/>
      <c r="O29" s="9" t="n">
        <f aca="false">B29/$M29</f>
        <v>0.0519396409906525</v>
      </c>
      <c r="P29" s="9" t="n">
        <f aca="false">C29/$M29</f>
        <v>0.238956289243919</v>
      </c>
      <c r="Q29" s="9" t="n">
        <f aca="false">D29/$M29</f>
        <v>0.218931283962333</v>
      </c>
      <c r="R29" s="9" t="n">
        <f aca="false">E29/$M29</f>
        <v>0.0602100859253513</v>
      </c>
      <c r="S29" s="9" t="n">
        <f aca="false">F29/$M29</f>
        <v>0.00760548453793911</v>
      </c>
      <c r="T29" s="9" t="n">
        <f aca="false">G29/$M29</f>
        <v>0.0109926265589338</v>
      </c>
      <c r="U29" s="9" t="n">
        <f aca="false">H29/$M29</f>
        <v>0.00184595776808814</v>
      </c>
      <c r="V29" s="9" t="n">
        <f aca="false">I29/$M29</f>
        <v>0.0133961813263882</v>
      </c>
      <c r="W29" s="9" t="n">
        <f aca="false">J29/$M29</f>
        <v>0.20082150315683</v>
      </c>
      <c r="X29" s="9" t="n">
        <f aca="false">K29/$M29</f>
        <v>0.0103484461745729</v>
      </c>
      <c r="Y29" s="9" t="n">
        <f aca="false">L29/$M29</f>
        <v>0.184952500354992</v>
      </c>
      <c r="Z29" s="9" t="n">
        <f aca="false">M29/$M29</f>
        <v>1</v>
      </c>
      <c r="AB29" s="10" t="n">
        <f aca="false">P$119*P29+Q$119</f>
        <v>0.222957162561154</v>
      </c>
      <c r="AC29" s="11" t="n">
        <f aca="false">(Q29-AB29)/Q29</f>
        <v>-0.0183887771813972</v>
      </c>
    </row>
    <row r="30" customFormat="false" ht="12.8" hidden="false" customHeight="false" outlineLevel="0" collapsed="false">
      <c r="A30" s="2" t="s">
        <v>43</v>
      </c>
      <c r="B30" s="2" t="n">
        <v>19096</v>
      </c>
      <c r="C30" s="2" t="n">
        <v>98716</v>
      </c>
      <c r="D30" s="2" t="n">
        <v>66985</v>
      </c>
      <c r="E30" s="2" t="n">
        <v>16999</v>
      </c>
      <c r="F30" s="2" t="n">
        <v>2633</v>
      </c>
      <c r="G30" s="2" t="n">
        <v>3933</v>
      </c>
      <c r="H30" s="2" t="n">
        <v>602</v>
      </c>
      <c r="I30" s="2" t="n">
        <v>2602</v>
      </c>
      <c r="J30" s="2" t="n">
        <v>58844</v>
      </c>
      <c r="K30" s="2" t="n">
        <v>2927</v>
      </c>
      <c r="L30" s="2" t="n">
        <v>63435</v>
      </c>
      <c r="M30" s="2" t="n">
        <f aca="false">SUM(B30:L30)</f>
        <v>336772</v>
      </c>
      <c r="N30" s="2"/>
      <c r="O30" s="9" t="n">
        <f aca="false">B30/$M30</f>
        <v>0.0567030513225565</v>
      </c>
      <c r="P30" s="9" t="n">
        <f aca="false">C30/$M30</f>
        <v>0.29312413145986</v>
      </c>
      <c r="Q30" s="9" t="n">
        <f aca="false">D30/$M30</f>
        <v>0.198903115460905</v>
      </c>
      <c r="R30" s="9" t="n">
        <f aca="false">E30/$M30</f>
        <v>0.0504762866271543</v>
      </c>
      <c r="S30" s="9" t="n">
        <f aca="false">F30/$M30</f>
        <v>0.00781834594324944</v>
      </c>
      <c r="T30" s="9" t="n">
        <f aca="false">G30/$M30</f>
        <v>0.0116785243428789</v>
      </c>
      <c r="U30" s="9" t="n">
        <f aca="false">H30/$M30</f>
        <v>0.00178755953582839</v>
      </c>
      <c r="V30" s="9" t="n">
        <f aca="false">I30/$M30</f>
        <v>0.00772629553525828</v>
      </c>
      <c r="W30" s="9" t="n">
        <f aca="false">J30/$M30</f>
        <v>0.174729490575226</v>
      </c>
      <c r="X30" s="9" t="n">
        <f aca="false">K30/$M30</f>
        <v>0.00869134013516563</v>
      </c>
      <c r="Y30" s="9" t="n">
        <f aca="false">L30/$M30</f>
        <v>0.188361859061917</v>
      </c>
      <c r="Z30" s="9" t="n">
        <f aca="false">M30/$M30</f>
        <v>1</v>
      </c>
      <c r="AB30" s="10" t="n">
        <f aca="false">P$119*P30+Q$119</f>
        <v>0.193121428047829</v>
      </c>
      <c r="AC30" s="11" t="n">
        <f aca="false">(Q30-AB30)/Q30</f>
        <v>0.0290678574826651</v>
      </c>
    </row>
    <row r="31" customFormat="false" ht="12.8" hidden="false" customHeight="false" outlineLevel="0" collapsed="false">
      <c r="A31" s="2" t="s">
        <v>44</v>
      </c>
      <c r="B31" s="2" t="n">
        <v>14103</v>
      </c>
      <c r="C31" s="2" t="n">
        <v>58885</v>
      </c>
      <c r="D31" s="2" t="n">
        <v>51042</v>
      </c>
      <c r="E31" s="2" t="n">
        <v>12317</v>
      </c>
      <c r="F31" s="2" t="n">
        <v>1817</v>
      </c>
      <c r="G31" s="2" t="n">
        <v>2659</v>
      </c>
      <c r="H31" s="2" t="n">
        <v>454</v>
      </c>
      <c r="I31" s="2" t="n">
        <v>1942</v>
      </c>
      <c r="J31" s="2" t="n">
        <v>38032</v>
      </c>
      <c r="K31" s="2" t="n">
        <v>2253</v>
      </c>
      <c r="L31" s="2" t="n">
        <v>51276</v>
      </c>
      <c r="M31" s="2" t="n">
        <f aca="false">SUM(B31:L31)</f>
        <v>234780</v>
      </c>
      <c r="N31" s="2"/>
      <c r="O31" s="9" t="n">
        <f aca="false">B31/$M31</f>
        <v>0.0600690007666752</v>
      </c>
      <c r="P31" s="9" t="n">
        <f aca="false">C31/$M31</f>
        <v>0.250809268251129</v>
      </c>
      <c r="Q31" s="9" t="n">
        <f aca="false">D31/$M31</f>
        <v>0.217403526705852</v>
      </c>
      <c r="R31" s="9" t="n">
        <f aca="false">E31/$M31</f>
        <v>0.0524618792060653</v>
      </c>
      <c r="S31" s="9" t="n">
        <f aca="false">F31/$M31</f>
        <v>0.00773916006474146</v>
      </c>
      <c r="T31" s="9" t="n">
        <f aca="false">G31/$M31</f>
        <v>0.0113254962092171</v>
      </c>
      <c r="U31" s="9" t="n">
        <f aca="false">H31/$M31</f>
        <v>0.00193372518953914</v>
      </c>
      <c r="V31" s="9" t="n">
        <f aca="false">I31/$M31</f>
        <v>0.00827157338785246</v>
      </c>
      <c r="W31" s="9" t="n">
        <f aca="false">J31/$M31</f>
        <v>0.16198994803646</v>
      </c>
      <c r="X31" s="9" t="n">
        <f aca="false">K31/$M31</f>
        <v>0.00959621773575262</v>
      </c>
      <c r="Y31" s="9" t="n">
        <f aca="false">L31/$M31</f>
        <v>0.218400204446716</v>
      </c>
      <c r="Z31" s="9" t="n">
        <f aca="false">M31/$M31</f>
        <v>1</v>
      </c>
      <c r="AB31" s="10" t="n">
        <f aca="false">P$119*P31+Q$119</f>
        <v>0.21642852268214</v>
      </c>
      <c r="AC31" s="11" t="n">
        <f aca="false">(Q31-AB31)/Q31</f>
        <v>0.00448476636274408</v>
      </c>
    </row>
    <row r="32" customFormat="false" ht="12.8" hidden="false" customHeight="false" outlineLevel="0" collapsed="false">
      <c r="A32" s="2" t="s">
        <v>45</v>
      </c>
      <c r="B32" s="2" t="n">
        <v>22737</v>
      </c>
      <c r="C32" s="2" t="n">
        <v>77366</v>
      </c>
      <c r="D32" s="2" t="n">
        <v>164094</v>
      </c>
      <c r="E32" s="2" t="n">
        <v>60781</v>
      </c>
      <c r="F32" s="2" t="n">
        <v>3638</v>
      </c>
      <c r="G32" s="2" t="n">
        <v>8250</v>
      </c>
      <c r="H32" s="2" t="n">
        <v>857</v>
      </c>
      <c r="I32" s="2" t="n">
        <v>6192</v>
      </c>
      <c r="J32" s="2" t="n">
        <v>109607</v>
      </c>
      <c r="K32" s="2" t="n">
        <v>3697</v>
      </c>
      <c r="L32" s="2" t="n">
        <v>99965</v>
      </c>
      <c r="M32" s="2" t="n">
        <f aca="false">SUM(B32:L32)</f>
        <v>557184</v>
      </c>
      <c r="N32" s="2"/>
      <c r="O32" s="9" t="n">
        <f aca="false">B32/$M32</f>
        <v>0.0408069865609924</v>
      </c>
      <c r="P32" s="9" t="n">
        <f aca="false">C32/$M32</f>
        <v>0.138851797610843</v>
      </c>
      <c r="Q32" s="9" t="n">
        <f aca="false">D32/$M32</f>
        <v>0.29450594417643</v>
      </c>
      <c r="R32" s="9" t="n">
        <f aca="false">E32/$M32</f>
        <v>0.109086046979095</v>
      </c>
      <c r="S32" s="9" t="n">
        <f aca="false">F32/$M32</f>
        <v>0.00652926142889961</v>
      </c>
      <c r="T32" s="9" t="n">
        <f aca="false">G32/$M32</f>
        <v>0.0148065988973122</v>
      </c>
      <c r="U32" s="9" t="n">
        <f aca="false">H32/$M32</f>
        <v>0.00153809154606019</v>
      </c>
      <c r="V32" s="9" t="n">
        <f aca="false">I32/$M32</f>
        <v>0.0111130254996554</v>
      </c>
      <c r="W32" s="9" t="n">
        <f aca="false">J32/$M32</f>
        <v>0.196715986101539</v>
      </c>
      <c r="X32" s="9" t="n">
        <f aca="false">K32/$M32</f>
        <v>0.00663515104525615</v>
      </c>
      <c r="Y32" s="9" t="n">
        <f aca="false">L32/$M32</f>
        <v>0.179411110153917</v>
      </c>
      <c r="Z32" s="9" t="n">
        <f aca="false">M32/$M32</f>
        <v>1</v>
      </c>
      <c r="AB32" s="10" t="n">
        <f aca="false">P$119*P32+Q$119</f>
        <v>0.278094877370786</v>
      </c>
      <c r="AC32" s="11" t="n">
        <f aca="false">(Q32-AB32)/Q32</f>
        <v>0.0557240596672381</v>
      </c>
    </row>
    <row r="33" customFormat="false" ht="12.8" hidden="false" customHeight="false" outlineLevel="0" collapsed="false">
      <c r="A33" s="2" t="s">
        <v>46</v>
      </c>
      <c r="B33" s="2" t="n">
        <v>17808</v>
      </c>
      <c r="C33" s="2" t="n">
        <v>123263</v>
      </c>
      <c r="D33" s="2" t="n">
        <v>79007</v>
      </c>
      <c r="E33" s="2" t="n">
        <v>20473</v>
      </c>
      <c r="F33" s="2" t="n">
        <v>2092</v>
      </c>
      <c r="G33" s="2" t="n">
        <v>4050</v>
      </c>
      <c r="H33" s="2" t="n">
        <v>673</v>
      </c>
      <c r="I33" s="2" t="n">
        <v>5946</v>
      </c>
      <c r="J33" s="2" t="n">
        <v>90895</v>
      </c>
      <c r="K33" s="2" t="n">
        <v>4104</v>
      </c>
      <c r="L33" s="2" t="n">
        <v>72366</v>
      </c>
      <c r="M33" s="2" t="n">
        <f aca="false">SUM(B33:L33)</f>
        <v>420677</v>
      </c>
      <c r="N33" s="2"/>
      <c r="O33" s="9" t="n">
        <f aca="false">B33/$M33</f>
        <v>0.0423317652260523</v>
      </c>
      <c r="P33" s="9" t="n">
        <f aca="false">C33/$M33</f>
        <v>0.293011027462875</v>
      </c>
      <c r="Q33" s="9" t="n">
        <f aca="false">D33/$M33</f>
        <v>0.187809174259586</v>
      </c>
      <c r="R33" s="9" t="n">
        <f aca="false">E33/$M33</f>
        <v>0.0486667918616896</v>
      </c>
      <c r="S33" s="9" t="n">
        <f aca="false">F33/$M33</f>
        <v>0.00497293648095807</v>
      </c>
      <c r="T33" s="9" t="n">
        <f aca="false">G33/$M33</f>
        <v>0.00962733878961769</v>
      </c>
      <c r="U33" s="9" t="n">
        <f aca="false">H33/$M33</f>
        <v>0.00159980222355869</v>
      </c>
      <c r="V33" s="9" t="n">
        <f aca="false">I33/$M33</f>
        <v>0.014134359615572</v>
      </c>
      <c r="W33" s="9" t="n">
        <f aca="false">J33/$M33</f>
        <v>0.216068385007975</v>
      </c>
      <c r="X33" s="9" t="n">
        <f aca="false">K33/$M33</f>
        <v>0.00975570330681259</v>
      </c>
      <c r="Y33" s="9" t="n">
        <f aca="false">L33/$M33</f>
        <v>0.172022715765302</v>
      </c>
      <c r="Z33" s="9" t="n">
        <f aca="false">M33/$M33</f>
        <v>1</v>
      </c>
      <c r="AB33" s="10" t="n">
        <f aca="false">P$119*P33+Q$119</f>
        <v>0.193183725911071</v>
      </c>
      <c r="AC33" s="11" t="n">
        <f aca="false">(Q33-AB33)/Q33</f>
        <v>-0.0286170879174197</v>
      </c>
    </row>
    <row r="34" customFormat="false" ht="12.8" hidden="false" customHeight="false" outlineLevel="0" collapsed="false">
      <c r="A34" s="2" t="s">
        <v>47</v>
      </c>
      <c r="B34" s="2" t="n">
        <v>27805</v>
      </c>
      <c r="C34" s="2" t="n">
        <v>120105</v>
      </c>
      <c r="D34" s="2" t="n">
        <v>190021</v>
      </c>
      <c r="E34" s="2" t="n">
        <v>60150</v>
      </c>
      <c r="F34" s="2" t="n">
        <v>3167</v>
      </c>
      <c r="G34" s="2" t="n">
        <v>7105</v>
      </c>
      <c r="H34" s="2" t="n">
        <v>1289</v>
      </c>
      <c r="I34" s="2" t="n">
        <v>14438</v>
      </c>
      <c r="J34" s="2" t="n">
        <v>170277</v>
      </c>
      <c r="K34" s="2" t="n">
        <v>5958</v>
      </c>
      <c r="L34" s="2" t="n">
        <v>118556</v>
      </c>
      <c r="M34" s="2" t="n">
        <f aca="false">SUM(B34:L34)</f>
        <v>718871</v>
      </c>
      <c r="N34" s="2"/>
      <c r="O34" s="9" t="n">
        <f aca="false">B34/$M34</f>
        <v>0.0386787059152477</v>
      </c>
      <c r="P34" s="9" t="n">
        <f aca="false">C34/$M34</f>
        <v>0.167074482069801</v>
      </c>
      <c r="Q34" s="9" t="n">
        <f aca="false">D34/$M34</f>
        <v>0.26433254366917</v>
      </c>
      <c r="R34" s="9" t="n">
        <f aca="false">E34/$M34</f>
        <v>0.0836728703759089</v>
      </c>
      <c r="S34" s="9" t="n">
        <f aca="false">F34/$M34</f>
        <v>0.00440551920998343</v>
      </c>
      <c r="T34" s="9" t="n">
        <f aca="false">G34/$M34</f>
        <v>0.00988355351655582</v>
      </c>
      <c r="U34" s="9" t="n">
        <f aca="false">H34/$M34</f>
        <v>0.00179308944163835</v>
      </c>
      <c r="V34" s="9" t="n">
        <f aca="false">I34/$M34</f>
        <v>0.0200842710305465</v>
      </c>
      <c r="W34" s="9" t="n">
        <f aca="false">J34/$M34</f>
        <v>0.236867254347442</v>
      </c>
      <c r="X34" s="9" t="n">
        <f aca="false">K34/$M34</f>
        <v>0.00828799603823217</v>
      </c>
      <c r="Y34" s="9" t="n">
        <f aca="false">L34/$M34</f>
        <v>0.164919714385474</v>
      </c>
      <c r="Z34" s="9" t="n">
        <f aca="false">M34/$M34</f>
        <v>1</v>
      </c>
      <c r="AB34" s="10" t="n">
        <f aca="false">P$119*P34+Q$119</f>
        <v>0.262549777430974</v>
      </c>
      <c r="AC34" s="11" t="n">
        <f aca="false">(Q34-AB34)/Q34</f>
        <v>0.00674440692564635</v>
      </c>
    </row>
    <row r="35" customFormat="false" ht="12.8" hidden="false" customHeight="false" outlineLevel="0" collapsed="false">
      <c r="A35" s="2" t="s">
        <v>48</v>
      </c>
      <c r="B35" s="2" t="n">
        <v>5378</v>
      </c>
      <c r="C35" s="2" t="n">
        <v>23387</v>
      </c>
      <c r="D35" s="2" t="n">
        <v>27775</v>
      </c>
      <c r="E35" s="2" t="n">
        <v>9527</v>
      </c>
      <c r="F35" s="2" t="n">
        <v>677</v>
      </c>
      <c r="G35" s="2" t="n">
        <v>1254</v>
      </c>
      <c r="H35" s="2" t="n">
        <v>188</v>
      </c>
      <c r="I35" s="2" t="n">
        <v>5059</v>
      </c>
      <c r="J35" s="2" t="n">
        <v>23089</v>
      </c>
      <c r="K35" s="2" t="n">
        <v>1037</v>
      </c>
      <c r="L35" s="2" t="n">
        <v>21312</v>
      </c>
      <c r="M35" s="2" t="n">
        <f aca="false">SUM(B35:L35)</f>
        <v>118683</v>
      </c>
      <c r="N35" s="2"/>
      <c r="O35" s="9" t="n">
        <f aca="false">B35/$M35</f>
        <v>0.0453139876814708</v>
      </c>
      <c r="P35" s="9" t="n">
        <f aca="false">C35/$M35</f>
        <v>0.197054338026508</v>
      </c>
      <c r="Q35" s="9" t="n">
        <f aca="false">D35/$M35</f>
        <v>0.234026777213249</v>
      </c>
      <c r="R35" s="9" t="n">
        <f aca="false">E35/$M35</f>
        <v>0.0802726591002924</v>
      </c>
      <c r="S35" s="9" t="n">
        <f aca="false">F35/$M35</f>
        <v>0.00570427104134543</v>
      </c>
      <c r="T35" s="9" t="n">
        <f aca="false">G35/$M35</f>
        <v>0.0105659614266576</v>
      </c>
      <c r="U35" s="9" t="n">
        <f aca="false">H35/$M35</f>
        <v>0.0015840516333426</v>
      </c>
      <c r="V35" s="9" t="n">
        <f aca="false">I35/$M35</f>
        <v>0.0426261553887246</v>
      </c>
      <c r="W35" s="9" t="n">
        <f aca="false">J35/$M35</f>
        <v>0.194543447671528</v>
      </c>
      <c r="X35" s="9" t="n">
        <f aca="false">K35/$M35</f>
        <v>0.00873756140306531</v>
      </c>
      <c r="Y35" s="9" t="n">
        <f aca="false">L35/$M35</f>
        <v>0.179570789413817</v>
      </c>
      <c r="Z35" s="9" t="n">
        <f aca="false">M35/$M35</f>
        <v>1</v>
      </c>
      <c r="AB35" s="10" t="n">
        <f aca="false">P$119*P35+Q$119</f>
        <v>0.246036824607301</v>
      </c>
      <c r="AC35" s="11" t="n">
        <f aca="false">(Q35-AB35)/Q35</f>
        <v>-0.0513191162868849</v>
      </c>
    </row>
    <row r="36" customFormat="false" ht="12.8" hidden="false" customHeight="false" outlineLevel="0" collapsed="false">
      <c r="A36" s="2" t="s">
        <v>49</v>
      </c>
      <c r="B36" s="2" t="n">
        <v>35530</v>
      </c>
      <c r="C36" s="2" t="n">
        <v>155319</v>
      </c>
      <c r="D36" s="2" t="n">
        <v>222287</v>
      </c>
      <c r="E36" s="2" t="n">
        <v>64300</v>
      </c>
      <c r="F36" s="2" t="n">
        <v>3980</v>
      </c>
      <c r="G36" s="2" t="n">
        <v>13233</v>
      </c>
      <c r="H36" s="2" t="n">
        <v>1527</v>
      </c>
      <c r="I36" s="2" t="n">
        <v>16459</v>
      </c>
      <c r="J36" s="2" t="n">
        <v>185859</v>
      </c>
      <c r="K36" s="2" t="n">
        <v>7043</v>
      </c>
      <c r="L36" s="2" t="n">
        <v>145283</v>
      </c>
      <c r="M36" s="2" t="n">
        <f aca="false">SUM(B36:L36)</f>
        <v>850820</v>
      </c>
      <c r="N36" s="2"/>
      <c r="O36" s="9" t="n">
        <f aca="false">B36/$M36</f>
        <v>0.0417597141581063</v>
      </c>
      <c r="P36" s="9" t="n">
        <f aca="false">C36/$M36</f>
        <v>0.182552126184152</v>
      </c>
      <c r="Q36" s="9" t="n">
        <f aca="false">D36/$M36</f>
        <v>0.261262076584942</v>
      </c>
      <c r="R36" s="9" t="n">
        <f aca="false">E36/$M36</f>
        <v>0.0755741519945464</v>
      </c>
      <c r="S36" s="9" t="n">
        <f aca="false">F36/$M36</f>
        <v>0.00467784020121765</v>
      </c>
      <c r="T36" s="9" t="n">
        <f aca="false">G36/$M36</f>
        <v>0.0155532310006817</v>
      </c>
      <c r="U36" s="9" t="n">
        <f aca="false">H36/$M36</f>
        <v>0.00179473919277873</v>
      </c>
      <c r="V36" s="9" t="n">
        <f aca="false">I36/$M36</f>
        <v>0.0193448673044827</v>
      </c>
      <c r="W36" s="9" t="n">
        <f aca="false">J36/$M36</f>
        <v>0.218446910039726</v>
      </c>
      <c r="X36" s="9" t="n">
        <f aca="false">K36/$M36</f>
        <v>0.00827789661738088</v>
      </c>
      <c r="Y36" s="9" t="n">
        <f aca="false">L36/$M36</f>
        <v>0.170756446721986</v>
      </c>
      <c r="Z36" s="9" t="n">
        <f aca="false">M36/$M36</f>
        <v>1</v>
      </c>
      <c r="AB36" s="10" t="n">
        <f aca="false">P$119*P36+Q$119</f>
        <v>0.254024666187912</v>
      </c>
      <c r="AC36" s="11" t="n">
        <f aca="false">(Q36-AB36)/Q36</f>
        <v>0.0277017257599437</v>
      </c>
    </row>
    <row r="37" customFormat="false" ht="12.8" hidden="false" customHeight="false" outlineLevel="0" collapsed="false">
      <c r="A37" s="2" t="s">
        <v>50</v>
      </c>
      <c r="B37" s="2" t="n">
        <v>23159</v>
      </c>
      <c r="C37" s="2" t="n">
        <v>161119</v>
      </c>
      <c r="D37" s="2" t="n">
        <v>128621</v>
      </c>
      <c r="E37" s="2" t="n">
        <v>36180</v>
      </c>
      <c r="F37" s="2" t="n">
        <v>2496</v>
      </c>
      <c r="G37" s="2" t="n">
        <v>5660</v>
      </c>
      <c r="H37" s="2" t="n">
        <v>894</v>
      </c>
      <c r="I37" s="2" t="n">
        <v>8461</v>
      </c>
      <c r="J37" s="2" t="n">
        <v>143996</v>
      </c>
      <c r="K37" s="2" t="n">
        <v>5919</v>
      </c>
      <c r="L37" s="2" t="n">
        <v>110339</v>
      </c>
      <c r="M37" s="2" t="n">
        <f aca="false">SUM(B37:L37)</f>
        <v>626844</v>
      </c>
      <c r="N37" s="2"/>
      <c r="O37" s="9" t="n">
        <f aca="false">B37/$M37</f>
        <v>0.0369453963027484</v>
      </c>
      <c r="P37" s="9" t="n">
        <f aca="false">C37/$M37</f>
        <v>0.257032052631915</v>
      </c>
      <c r="Q37" s="9" t="n">
        <f aca="false">D37/$M37</f>
        <v>0.205188212697258</v>
      </c>
      <c r="R37" s="9" t="n">
        <f aca="false">E37/$M37</f>
        <v>0.0577177096693914</v>
      </c>
      <c r="S37" s="9" t="n">
        <f aca="false">F37/$M37</f>
        <v>0.00398185194402435</v>
      </c>
      <c r="T37" s="9" t="n">
        <f aca="false">G37/$M37</f>
        <v>0.00902935977691419</v>
      </c>
      <c r="U37" s="9" t="n">
        <f aca="false">H37/$M37</f>
        <v>0.00142619216264334</v>
      </c>
      <c r="V37" s="9" t="n">
        <f aca="false">I37/$M37</f>
        <v>0.013497776161214</v>
      </c>
      <c r="W37" s="9" t="n">
        <f aca="false">J37/$M37</f>
        <v>0.229715846366879</v>
      </c>
      <c r="X37" s="9" t="n">
        <f aca="false">K37/$M37</f>
        <v>0.00944254072783659</v>
      </c>
      <c r="Y37" s="9" t="n">
        <f aca="false">L37/$M37</f>
        <v>0.176023061559176</v>
      </c>
      <c r="Z37" s="9" t="n">
        <f aca="false">M37/$M37</f>
        <v>1</v>
      </c>
      <c r="AB37" s="10" t="n">
        <f aca="false">P$119*P37+Q$119</f>
        <v>0.213001003048283</v>
      </c>
      <c r="AC37" s="11" t="n">
        <f aca="false">(Q37-AB37)/Q37</f>
        <v>-0.0380762142635952</v>
      </c>
    </row>
    <row r="38" customFormat="false" ht="12.8" hidden="false" customHeight="false" outlineLevel="0" collapsed="false">
      <c r="A38" s="2" t="s">
        <v>51</v>
      </c>
      <c r="B38" s="2" t="n">
        <v>26822</v>
      </c>
      <c r="C38" s="2" t="n">
        <v>84646</v>
      </c>
      <c r="D38" s="2" t="n">
        <v>181373</v>
      </c>
      <c r="E38" s="2" t="n">
        <v>53418</v>
      </c>
      <c r="F38" s="2" t="n">
        <v>4338</v>
      </c>
      <c r="G38" s="2" t="n">
        <v>7065</v>
      </c>
      <c r="H38" s="2" t="n">
        <v>1021</v>
      </c>
      <c r="I38" s="2" t="n">
        <v>4531</v>
      </c>
      <c r="J38" s="2" t="n">
        <v>118094</v>
      </c>
      <c r="K38" s="2" t="n">
        <v>3993</v>
      </c>
      <c r="L38" s="2" t="n">
        <v>114034</v>
      </c>
      <c r="M38" s="2" t="n">
        <f aca="false">SUM(B38:L38)</f>
        <v>599335</v>
      </c>
      <c r="N38" s="2"/>
      <c r="O38" s="9" t="n">
        <f aca="false">B38/$M38</f>
        <v>0.0447529345024068</v>
      </c>
      <c r="P38" s="9" t="n">
        <f aca="false">C38/$M38</f>
        <v>0.141233200130144</v>
      </c>
      <c r="Q38" s="9" t="n">
        <f aca="false">D38/$M38</f>
        <v>0.302623741313289</v>
      </c>
      <c r="R38" s="9" t="n">
        <f aca="false">E38/$M38</f>
        <v>0.089128784402713</v>
      </c>
      <c r="S38" s="9" t="n">
        <f aca="false">F38/$M38</f>
        <v>0.0072380221412065</v>
      </c>
      <c r="T38" s="9" t="n">
        <f aca="false">G38/$M38</f>
        <v>0.0117880651054919</v>
      </c>
      <c r="U38" s="9" t="n">
        <f aca="false">H38/$M38</f>
        <v>0.00170355477320697</v>
      </c>
      <c r="V38" s="9" t="n">
        <f aca="false">I38/$M38</f>
        <v>0.00756004571733672</v>
      </c>
      <c r="W38" s="9" t="n">
        <f aca="false">J38/$M38</f>
        <v>0.197041721241042</v>
      </c>
      <c r="X38" s="9" t="n">
        <f aca="false">K38/$M38</f>
        <v>0.00666238414242452</v>
      </c>
      <c r="Y38" s="9" t="n">
        <f aca="false">L38/$M38</f>
        <v>0.190267546530738</v>
      </c>
      <c r="Z38" s="9" t="n">
        <f aca="false">M38/$M38</f>
        <v>1</v>
      </c>
      <c r="AB38" s="10" t="n">
        <f aca="false">P$119*P38+Q$119</f>
        <v>0.276783197037426</v>
      </c>
      <c r="AC38" s="11" t="n">
        <f aca="false">(Q38-AB38)/Q38</f>
        <v>0.0853883577135213</v>
      </c>
    </row>
    <row r="39" customFormat="false" ht="12.8" hidden="false" customHeight="false" outlineLevel="0" collapsed="false">
      <c r="A39" s="2" t="s">
        <v>52</v>
      </c>
      <c r="B39" s="2" t="n">
        <v>7177</v>
      </c>
      <c r="C39" s="2" t="n">
        <v>31985</v>
      </c>
      <c r="D39" s="2" t="n">
        <v>27301</v>
      </c>
      <c r="E39" s="2" t="n">
        <v>7786</v>
      </c>
      <c r="F39" s="2" t="n">
        <v>1390</v>
      </c>
      <c r="G39" s="2" t="n">
        <v>1757</v>
      </c>
      <c r="H39" s="2" t="n">
        <v>298</v>
      </c>
      <c r="I39" s="2" t="n">
        <v>1728</v>
      </c>
      <c r="J39" s="2" t="n">
        <v>24938</v>
      </c>
      <c r="K39" s="2" t="n">
        <v>1098</v>
      </c>
      <c r="L39" s="2" t="n">
        <v>25476</v>
      </c>
      <c r="M39" s="2" t="n">
        <f aca="false">SUM(B39:L39)</f>
        <v>130934</v>
      </c>
      <c r="N39" s="2"/>
      <c r="O39" s="9" t="n">
        <f aca="false">B39/$M39</f>
        <v>0.0548138756930973</v>
      </c>
      <c r="P39" s="9" t="n">
        <f aca="false">C39/$M39</f>
        <v>0.244283379412528</v>
      </c>
      <c r="Q39" s="9" t="n">
        <f aca="false">D39/$M39</f>
        <v>0.20850963080636</v>
      </c>
      <c r="R39" s="9" t="n">
        <f aca="false">E39/$M39</f>
        <v>0.0594650740067515</v>
      </c>
      <c r="S39" s="9" t="n">
        <f aca="false">F39/$M39</f>
        <v>0.0106160355599004</v>
      </c>
      <c r="T39" s="9" t="n">
        <f aca="false">G39/$M39</f>
        <v>0.0134189744451403</v>
      </c>
      <c r="U39" s="9" t="n">
        <f aca="false">H39/$M39</f>
        <v>0.00227595582507217</v>
      </c>
      <c r="V39" s="9" t="n">
        <f aca="false">I39/$M39</f>
        <v>0.0131974888111568</v>
      </c>
      <c r="W39" s="9" t="n">
        <f aca="false">J39/$M39</f>
        <v>0.19046237035453</v>
      </c>
      <c r="X39" s="9" t="n">
        <f aca="false">K39/$M39</f>
        <v>0.00838590434875586</v>
      </c>
      <c r="Y39" s="9" t="n">
        <f aca="false">L39/$M39</f>
        <v>0.194571310736707</v>
      </c>
      <c r="Z39" s="9" t="n">
        <f aca="false">M39/$M39</f>
        <v>1</v>
      </c>
      <c r="AB39" s="10" t="n">
        <f aca="false">P$119*P39+Q$119</f>
        <v>0.220022992738299</v>
      </c>
      <c r="AC39" s="11" t="n">
        <f aca="false">(Q39-AB39)/Q39</f>
        <v>-0.0552174107613828</v>
      </c>
    </row>
    <row r="40" customFormat="false" ht="12.8" hidden="false" customHeight="false" outlineLevel="0" collapsed="false">
      <c r="A40" s="2" t="s">
        <v>53</v>
      </c>
      <c r="B40" s="2" t="n">
        <v>18449</v>
      </c>
      <c r="C40" s="2" t="n">
        <v>64521</v>
      </c>
      <c r="D40" s="2" t="n">
        <v>83165</v>
      </c>
      <c r="E40" s="2" t="n">
        <v>22898</v>
      </c>
      <c r="F40" s="2" t="n">
        <v>2606</v>
      </c>
      <c r="G40" s="2" t="n">
        <v>3907</v>
      </c>
      <c r="H40" s="2" t="n">
        <v>679</v>
      </c>
      <c r="I40" s="2" t="n">
        <v>2929</v>
      </c>
      <c r="J40" s="2" t="n">
        <v>65930</v>
      </c>
      <c r="K40" s="2" t="n">
        <v>2620</v>
      </c>
      <c r="L40" s="2" t="n">
        <v>72187</v>
      </c>
      <c r="M40" s="2" t="n">
        <f aca="false">SUM(B40:L40)</f>
        <v>339891</v>
      </c>
      <c r="N40" s="2"/>
      <c r="O40" s="9" t="n">
        <f aca="false">B40/$M40</f>
        <v>0.0542791659679132</v>
      </c>
      <c r="P40" s="9" t="n">
        <f aca="false">C40/$M40</f>
        <v>0.189828503843879</v>
      </c>
      <c r="Q40" s="9" t="n">
        <f aca="false">D40/$M40</f>
        <v>0.244681383149304</v>
      </c>
      <c r="R40" s="9" t="n">
        <f aca="false">E40/$M40</f>
        <v>0.0673686564222059</v>
      </c>
      <c r="S40" s="9" t="n">
        <f aca="false">F40/$M40</f>
        <v>0.00766716388489251</v>
      </c>
      <c r="T40" s="9" t="n">
        <f aca="false">G40/$M40</f>
        <v>0.0114948615879797</v>
      </c>
      <c r="U40" s="9" t="n">
        <f aca="false">H40/$M40</f>
        <v>0.0019976992624106</v>
      </c>
      <c r="V40" s="9" t="n">
        <f aca="false">I40/$M40</f>
        <v>0.00861746854138533</v>
      </c>
      <c r="W40" s="9" t="n">
        <f aca="false">J40/$M40</f>
        <v>0.193973950472357</v>
      </c>
      <c r="X40" s="9" t="n">
        <f aca="false">K40/$M40</f>
        <v>0.00770835356040613</v>
      </c>
      <c r="Y40" s="9" t="n">
        <f aca="false">L40/$M40</f>
        <v>0.212382793307266</v>
      </c>
      <c r="Z40" s="9" t="n">
        <f aca="false">M40/$M40</f>
        <v>1</v>
      </c>
      <c r="AB40" s="10" t="n">
        <f aca="false">P$119*P40+Q$119</f>
        <v>0.250016825683415</v>
      </c>
      <c r="AC40" s="11" t="n">
        <f aca="false">(Q40-AB40)/Q40</f>
        <v>-0.0218056742423062</v>
      </c>
    </row>
    <row r="41" customFormat="false" ht="12.8" hidden="false" customHeight="false" outlineLevel="0" collapsed="false">
      <c r="A41" s="2" t="s">
        <v>54</v>
      </c>
      <c r="B41" s="2" t="n">
        <v>33773</v>
      </c>
      <c r="C41" s="2" t="n">
        <v>147908</v>
      </c>
      <c r="D41" s="2" t="n">
        <v>164089</v>
      </c>
      <c r="E41" s="2" t="n">
        <v>43652</v>
      </c>
      <c r="F41" s="2" t="n">
        <v>3595</v>
      </c>
      <c r="G41" s="2" t="n">
        <v>6383</v>
      </c>
      <c r="H41" s="2" t="n">
        <v>1140</v>
      </c>
      <c r="I41" s="2" t="n">
        <v>6537</v>
      </c>
      <c r="J41" s="2" t="n">
        <v>135947</v>
      </c>
      <c r="K41" s="2" t="n">
        <v>6558</v>
      </c>
      <c r="L41" s="2" t="n">
        <v>112925</v>
      </c>
      <c r="M41" s="2" t="n">
        <f aca="false">SUM(B41:L41)</f>
        <v>662507</v>
      </c>
      <c r="N41" s="2"/>
      <c r="O41" s="9" t="n">
        <f aca="false">B41/$M41</f>
        <v>0.0509775745765705</v>
      </c>
      <c r="P41" s="9" t="n">
        <f aca="false">C41/$M41</f>
        <v>0.223254999569816</v>
      </c>
      <c r="Q41" s="9" t="n">
        <f aca="false">D41/$M41</f>
        <v>0.247678892449438</v>
      </c>
      <c r="R41" s="9" t="n">
        <f aca="false">E41/$M41</f>
        <v>0.0658891151338778</v>
      </c>
      <c r="S41" s="9" t="n">
        <f aca="false">F41/$M41</f>
        <v>0.00542635775923877</v>
      </c>
      <c r="T41" s="9" t="n">
        <f aca="false">G41/$M41</f>
        <v>0.0096346151814245</v>
      </c>
      <c r="U41" s="9" t="n">
        <f aca="false">H41/$M41</f>
        <v>0.00172073653561396</v>
      </c>
      <c r="V41" s="9" t="n">
        <f aca="false">I41/$M41</f>
        <v>0.00986706555553375</v>
      </c>
      <c r="W41" s="9" t="n">
        <f aca="false">J41/$M41</f>
        <v>0.205200850707992</v>
      </c>
      <c r="X41" s="9" t="n">
        <f aca="false">K41/$M41</f>
        <v>0.00989876333382138</v>
      </c>
      <c r="Y41" s="9" t="n">
        <f aca="false">L41/$M41</f>
        <v>0.170451029196673</v>
      </c>
      <c r="Z41" s="9" t="n">
        <f aca="false">M41/$M41</f>
        <v>1</v>
      </c>
      <c r="AB41" s="10" t="n">
        <f aca="false">P$119*P41+Q$119</f>
        <v>0.231605458137813</v>
      </c>
      <c r="AC41" s="11" t="n">
        <f aca="false">(Q41-AB41)/Q41</f>
        <v>0.0648962620619995</v>
      </c>
    </row>
    <row r="42" customFormat="false" ht="12.8" hidden="false" customHeight="false" outlineLevel="0" collapsed="false">
      <c r="A42" s="2" t="s">
        <v>55</v>
      </c>
      <c r="B42" s="2" t="n">
        <v>8533</v>
      </c>
      <c r="C42" s="2" t="n">
        <v>36110</v>
      </c>
      <c r="D42" s="2" t="n">
        <v>31896</v>
      </c>
      <c r="E42" s="2" t="n">
        <v>7589</v>
      </c>
      <c r="F42" s="2" t="n">
        <v>1148</v>
      </c>
      <c r="G42" s="2" t="n">
        <v>1980</v>
      </c>
      <c r="H42" s="2" t="n">
        <v>285</v>
      </c>
      <c r="I42" s="2" t="n">
        <v>1994</v>
      </c>
      <c r="J42" s="2" t="n">
        <v>30330</v>
      </c>
      <c r="K42" s="2" t="n">
        <v>1330</v>
      </c>
      <c r="L42" s="2" t="n">
        <v>28373</v>
      </c>
      <c r="M42" s="2" t="n">
        <f aca="false">SUM(B42:L42)</f>
        <v>149568</v>
      </c>
      <c r="N42" s="2"/>
      <c r="O42" s="9" t="n">
        <f aca="false">B42/$M42</f>
        <v>0.057050973470261</v>
      </c>
      <c r="P42" s="9" t="n">
        <f aca="false">C42/$M42</f>
        <v>0.24142864783911</v>
      </c>
      <c r="Q42" s="9" t="n">
        <f aca="false">D42/$M42</f>
        <v>0.213254172015404</v>
      </c>
      <c r="R42" s="9" t="n">
        <f aca="false">E42/$M42</f>
        <v>0.0507394629867351</v>
      </c>
      <c r="S42" s="9" t="n">
        <f aca="false">F42/$M42</f>
        <v>0.00767543859649123</v>
      </c>
      <c r="T42" s="9" t="n">
        <f aca="false">G42/$M42</f>
        <v>0.0132381258023107</v>
      </c>
      <c r="U42" s="9" t="n">
        <f aca="false">H42/$M42</f>
        <v>0.00190548780487805</v>
      </c>
      <c r="V42" s="9" t="n">
        <f aca="false">I42/$M42</f>
        <v>0.013331728712024</v>
      </c>
      <c r="W42" s="9" t="n">
        <f aca="false">J42/$M42</f>
        <v>0.202784017971759</v>
      </c>
      <c r="X42" s="9" t="n">
        <f aca="false">K42/$M42</f>
        <v>0.00889227642276423</v>
      </c>
      <c r="Y42" s="9" t="n">
        <f aca="false">L42/$M42</f>
        <v>0.189699668378263</v>
      </c>
      <c r="Z42" s="9" t="n">
        <f aca="false">M42/$M42</f>
        <v>1</v>
      </c>
      <c r="AB42" s="10" t="n">
        <f aca="false">P$119*P42+Q$119</f>
        <v>0.221595383475072</v>
      </c>
      <c r="AC42" s="11" t="n">
        <f aca="false">(Q42-AB42)/Q42</f>
        <v>-0.0391139426761843</v>
      </c>
    </row>
    <row r="43" customFormat="false" ht="12.8" hidden="false" customHeight="false" outlineLevel="0" collapsed="false">
      <c r="A43" s="2" t="s">
        <v>56</v>
      </c>
      <c r="B43" s="2" t="n">
        <v>11024</v>
      </c>
      <c r="C43" s="2" t="n">
        <v>44977</v>
      </c>
      <c r="D43" s="2" t="n">
        <v>61073</v>
      </c>
      <c r="E43" s="2" t="n">
        <v>21558</v>
      </c>
      <c r="F43" s="2" t="n">
        <v>1238</v>
      </c>
      <c r="G43" s="2" t="n">
        <v>2876</v>
      </c>
      <c r="H43" s="2" t="n">
        <v>373</v>
      </c>
      <c r="I43" s="2" t="n">
        <v>10490</v>
      </c>
      <c r="J43" s="2" t="n">
        <v>49976</v>
      </c>
      <c r="K43" s="2" t="n">
        <v>1919</v>
      </c>
      <c r="L43" s="2" t="n">
        <v>42487</v>
      </c>
      <c r="M43" s="2" t="n">
        <f aca="false">SUM(B43:L43)</f>
        <v>247991</v>
      </c>
      <c r="N43" s="2"/>
      <c r="O43" s="9" t="n">
        <f aca="false">B43/$M43</f>
        <v>0.0444532261251416</v>
      </c>
      <c r="P43" s="9" t="n">
        <f aca="false">C43/$M43</f>
        <v>0.181365452778528</v>
      </c>
      <c r="Q43" s="9" t="n">
        <f aca="false">D43/$M43</f>
        <v>0.246271034029461</v>
      </c>
      <c r="R43" s="9" t="n">
        <f aca="false">E43/$M43</f>
        <v>0.0869305740934147</v>
      </c>
      <c r="S43" s="9" t="n">
        <f aca="false">F43/$M43</f>
        <v>0.00499211664939453</v>
      </c>
      <c r="T43" s="9" t="n">
        <f aca="false">G43/$M43</f>
        <v>0.0115971950594981</v>
      </c>
      <c r="U43" s="9" t="n">
        <f aca="false">H43/$M43</f>
        <v>0.0015040868418612</v>
      </c>
      <c r="V43" s="9" t="n">
        <f aca="false">I43/$M43</f>
        <v>0.042299922174595</v>
      </c>
      <c r="W43" s="9" t="n">
        <f aca="false">J43/$M43</f>
        <v>0.20152344238299</v>
      </c>
      <c r="X43" s="9" t="n">
        <f aca="false">K43/$M43</f>
        <v>0.00773818404700171</v>
      </c>
      <c r="Y43" s="9" t="n">
        <f aca="false">L43/$M43</f>
        <v>0.171324765818114</v>
      </c>
      <c r="Z43" s="9" t="n">
        <f aca="false">M43/$M43</f>
        <v>1</v>
      </c>
      <c r="AB43" s="10" t="n">
        <f aca="false">P$119*P43+Q$119</f>
        <v>0.254678287806124</v>
      </c>
      <c r="AC43" s="11" t="n">
        <f aca="false">(Q43-AB43)/Q43</f>
        <v>-0.0341382160910467</v>
      </c>
    </row>
    <row r="44" customFormat="false" ht="12.8" hidden="false" customHeight="false" outlineLevel="0" collapsed="false">
      <c r="A44" s="2" t="s">
        <v>57</v>
      </c>
      <c r="B44" s="2" t="n">
        <v>11646</v>
      </c>
      <c r="C44" s="2" t="n">
        <v>48662</v>
      </c>
      <c r="D44" s="2" t="n">
        <v>40639</v>
      </c>
      <c r="E44" s="2" t="n">
        <v>10956</v>
      </c>
      <c r="F44" s="2" t="n">
        <v>1542</v>
      </c>
      <c r="G44" s="2" t="n">
        <v>2198</v>
      </c>
      <c r="H44" s="2" t="n">
        <v>404</v>
      </c>
      <c r="I44" s="2" t="n">
        <v>1843</v>
      </c>
      <c r="J44" s="2" t="n">
        <v>31576</v>
      </c>
      <c r="K44" s="2" t="n">
        <v>1516</v>
      </c>
      <c r="L44" s="2" t="n">
        <v>42756</v>
      </c>
      <c r="M44" s="2" t="n">
        <f aca="false">SUM(B44:L44)</f>
        <v>193738</v>
      </c>
      <c r="N44" s="2"/>
      <c r="O44" s="9" t="n">
        <f aca="false">B44/$M44</f>
        <v>0.060112110169404</v>
      </c>
      <c r="P44" s="9" t="n">
        <f aca="false">C44/$M44</f>
        <v>0.251174266277137</v>
      </c>
      <c r="Q44" s="9" t="n">
        <f aca="false">D44/$M44</f>
        <v>0.209762669171768</v>
      </c>
      <c r="R44" s="9" t="n">
        <f aca="false">E44/$M44</f>
        <v>0.0565505992629221</v>
      </c>
      <c r="S44" s="9" t="n">
        <f aca="false">F44/$M44</f>
        <v>0.00795920263448575</v>
      </c>
      <c r="T44" s="9" t="n">
        <f aca="false">G44/$M44</f>
        <v>0.0113452188006483</v>
      </c>
      <c r="U44" s="9" t="n">
        <f aca="false">H44/$M44</f>
        <v>0.00208529044379523</v>
      </c>
      <c r="V44" s="9" t="n">
        <f aca="false">I44/$M44</f>
        <v>0.00951284724731338</v>
      </c>
      <c r="W44" s="9" t="n">
        <f aca="false">J44/$M44</f>
        <v>0.162982997656629</v>
      </c>
      <c r="X44" s="9" t="n">
        <f aca="false">K44/$M44</f>
        <v>0.0078250007742415</v>
      </c>
      <c r="Y44" s="9" t="n">
        <f aca="false">L44/$M44</f>
        <v>0.220689797561655</v>
      </c>
      <c r="Z44" s="9" t="n">
        <f aca="false">M44/$M44</f>
        <v>1</v>
      </c>
      <c r="AB44" s="10" t="n">
        <f aca="false">P$119*P44+Q$119</f>
        <v>0.216227481183044</v>
      </c>
      <c r="AC44" s="11" t="n">
        <f aca="false">(Q44-AB44)/Q44</f>
        <v>-0.0308196498299816</v>
      </c>
    </row>
    <row r="45" customFormat="false" ht="12.8" hidden="false" customHeight="false" outlineLevel="0" collapsed="false">
      <c r="A45" s="2" t="s">
        <v>58</v>
      </c>
      <c r="B45" s="2" t="n">
        <v>22698</v>
      </c>
      <c r="C45" s="2" t="n">
        <v>94222</v>
      </c>
      <c r="D45" s="2" t="n">
        <v>90677</v>
      </c>
      <c r="E45" s="2" t="n">
        <v>22698</v>
      </c>
      <c r="F45" s="2" t="n">
        <v>2547</v>
      </c>
      <c r="G45" s="2" t="n">
        <v>4107</v>
      </c>
      <c r="H45" s="2" t="n">
        <v>667</v>
      </c>
      <c r="I45" s="2" t="n">
        <v>5041</v>
      </c>
      <c r="J45" s="2" t="n">
        <v>73388</v>
      </c>
      <c r="K45" s="2" t="n">
        <v>3483</v>
      </c>
      <c r="L45" s="2" t="n">
        <v>71848</v>
      </c>
      <c r="M45" s="2" t="n">
        <f aca="false">SUM(B45:L45)</f>
        <v>391376</v>
      </c>
      <c r="N45" s="2"/>
      <c r="O45" s="9" t="n">
        <f aca="false">B45/$M45</f>
        <v>0.0579953804014554</v>
      </c>
      <c r="P45" s="9" t="n">
        <f aca="false">C45/$M45</f>
        <v>0.240745472384612</v>
      </c>
      <c r="Q45" s="9" t="n">
        <f aca="false">D45/$M45</f>
        <v>0.231687686521401</v>
      </c>
      <c r="R45" s="9" t="n">
        <f aca="false">E45/$M45</f>
        <v>0.0579953804014554</v>
      </c>
      <c r="S45" s="9" t="n">
        <f aca="false">F45/$M45</f>
        <v>0.0065078083479825</v>
      </c>
      <c r="T45" s="9" t="n">
        <f aca="false">G45/$M45</f>
        <v>0.0104937451453334</v>
      </c>
      <c r="U45" s="9" t="n">
        <f aca="false">H45/$M45</f>
        <v>0.00170424348963656</v>
      </c>
      <c r="V45" s="9" t="n">
        <f aca="false">I45/$M45</f>
        <v>0.0128801970483627</v>
      </c>
      <c r="W45" s="9" t="n">
        <f aca="false">J45/$M45</f>
        <v>0.187512775438453</v>
      </c>
      <c r="X45" s="9" t="n">
        <f aca="false">K45/$M45</f>
        <v>0.00889937042639303</v>
      </c>
      <c r="Y45" s="9" t="n">
        <f aca="false">L45/$M45</f>
        <v>0.183577940394914</v>
      </c>
      <c r="Z45" s="9" t="n">
        <f aca="false">M45/$M45</f>
        <v>1</v>
      </c>
      <c r="AB45" s="10" t="n">
        <f aca="false">P$119*P45+Q$119</f>
        <v>0.221971677612932</v>
      </c>
      <c r="AC45" s="11" t="n">
        <f aca="false">(Q45-AB45)/Q45</f>
        <v>0.0419358018302419</v>
      </c>
    </row>
    <row r="46" customFormat="false" ht="12.8" hidden="false" customHeight="false" outlineLevel="0" collapsed="false">
      <c r="A46" s="2" t="s">
        <v>59</v>
      </c>
      <c r="B46" s="2" t="n">
        <v>8346</v>
      </c>
      <c r="C46" s="2" t="n">
        <v>32185</v>
      </c>
      <c r="D46" s="2" t="n">
        <v>32819</v>
      </c>
      <c r="E46" s="2" t="n">
        <v>7435</v>
      </c>
      <c r="F46" s="2" t="n">
        <v>1043</v>
      </c>
      <c r="G46" s="2" t="n">
        <v>1928</v>
      </c>
      <c r="H46" s="2" t="n">
        <v>282</v>
      </c>
      <c r="I46" s="2" t="n">
        <v>3112</v>
      </c>
      <c r="J46" s="2" t="n">
        <v>25418</v>
      </c>
      <c r="K46" s="2" t="n">
        <v>1050</v>
      </c>
      <c r="L46" s="2" t="n">
        <v>25956</v>
      </c>
      <c r="M46" s="2" t="n">
        <f aca="false">SUM(B46:L46)</f>
        <v>139574</v>
      </c>
      <c r="N46" s="2"/>
      <c r="O46" s="9" t="n">
        <f aca="false">B46/$M46</f>
        <v>0.0597962371215269</v>
      </c>
      <c r="P46" s="9" t="n">
        <f aca="false">C46/$M46</f>
        <v>0.230594523335292</v>
      </c>
      <c r="Q46" s="9" t="n">
        <f aca="false">D46/$M46</f>
        <v>0.235136916617708</v>
      </c>
      <c r="R46" s="9" t="n">
        <f aca="false">E46/$M46</f>
        <v>0.0532692335248685</v>
      </c>
      <c r="S46" s="9" t="n">
        <f aca="false">F46/$M46</f>
        <v>0.00747273847564733</v>
      </c>
      <c r="T46" s="9" t="n">
        <f aca="false">G46/$M46</f>
        <v>0.0138134609597776</v>
      </c>
      <c r="U46" s="9" t="n">
        <f aca="false">H46/$M46</f>
        <v>0.0020204336051127</v>
      </c>
      <c r="V46" s="9" t="n">
        <f aca="false">I46/$M46</f>
        <v>0.0222964162379813</v>
      </c>
      <c r="W46" s="9" t="n">
        <f aca="false">J46/$M46</f>
        <v>0.182111281470761</v>
      </c>
      <c r="X46" s="9" t="n">
        <f aca="false">K46/$M46</f>
        <v>0.00752289108286644</v>
      </c>
      <c r="Y46" s="9" t="n">
        <f aca="false">L46/$M46</f>
        <v>0.185965867568458</v>
      </c>
      <c r="Z46" s="9" t="n">
        <f aca="false">M46/$M46</f>
        <v>1</v>
      </c>
      <c r="AB46" s="10" t="n">
        <f aca="false">P$119*P46+Q$119</f>
        <v>0.227562836656825</v>
      </c>
      <c r="AC46" s="11" t="n">
        <f aca="false">(Q46-AB46)/Q46</f>
        <v>0.0322113603845435</v>
      </c>
    </row>
    <row r="47" customFormat="false" ht="12.8" hidden="false" customHeight="false" outlineLevel="0" collapsed="false">
      <c r="A47" s="2" t="s">
        <v>60</v>
      </c>
      <c r="B47" s="2" t="n">
        <v>36546</v>
      </c>
      <c r="C47" s="2" t="n">
        <v>111194</v>
      </c>
      <c r="D47" s="2" t="n">
        <v>232602</v>
      </c>
      <c r="E47" s="2" t="n">
        <v>65140</v>
      </c>
      <c r="F47" s="2" t="n">
        <v>4785</v>
      </c>
      <c r="G47" s="2" t="n">
        <v>9618</v>
      </c>
      <c r="H47" s="2" t="n">
        <v>1354</v>
      </c>
      <c r="I47" s="2" t="n">
        <v>6029</v>
      </c>
      <c r="J47" s="2" t="n">
        <v>178357</v>
      </c>
      <c r="K47" s="2" t="n">
        <v>6129</v>
      </c>
      <c r="L47" s="2" t="n">
        <v>159703</v>
      </c>
      <c r="M47" s="2" t="n">
        <f aca="false">SUM(B47:L47)</f>
        <v>811457</v>
      </c>
      <c r="N47" s="2"/>
      <c r="O47" s="9" t="n">
        <f aca="false">B47/$M47</f>
        <v>0.0450375066084833</v>
      </c>
      <c r="P47" s="9" t="n">
        <f aca="false">C47/$M47</f>
        <v>0.137030058277888</v>
      </c>
      <c r="Q47" s="9" t="n">
        <f aca="false">D47/$M47</f>
        <v>0.286647351615674</v>
      </c>
      <c r="R47" s="9" t="n">
        <f aca="false">E47/$M47</f>
        <v>0.0802753565500082</v>
      </c>
      <c r="S47" s="9" t="n">
        <f aca="false">F47/$M47</f>
        <v>0.00589680044660407</v>
      </c>
      <c r="T47" s="9" t="n">
        <f aca="false">G47/$M47</f>
        <v>0.0118527537503528</v>
      </c>
      <c r="U47" s="9" t="n">
        <f aca="false">H47/$M47</f>
        <v>0.00166860351195442</v>
      </c>
      <c r="V47" s="9" t="n">
        <f aca="false">I47/$M47</f>
        <v>0.00742984532760208</v>
      </c>
      <c r="W47" s="9" t="n">
        <f aca="false">J47/$M47</f>
        <v>0.219798461286304</v>
      </c>
      <c r="X47" s="9" t="n">
        <f aca="false">K47/$M47</f>
        <v>0.00755308044665337</v>
      </c>
      <c r="Y47" s="9" t="n">
        <f aca="false">L47/$M47</f>
        <v>0.196810182178476</v>
      </c>
      <c r="Z47" s="9" t="n">
        <f aca="false">M47/$M47</f>
        <v>1</v>
      </c>
      <c r="AB47" s="10" t="n">
        <f aca="false">P$119*P47+Q$119</f>
        <v>0.279098294322007</v>
      </c>
      <c r="AC47" s="11" t="n">
        <f aca="false">(Q47-AB47)/Q47</f>
        <v>0.0263356952405702</v>
      </c>
    </row>
    <row r="48" customFormat="false" ht="12.8" hidden="false" customHeight="false" outlineLevel="0" collapsed="false">
      <c r="A48" s="2" t="s">
        <v>61</v>
      </c>
      <c r="B48" s="2" t="n">
        <v>21128</v>
      </c>
      <c r="C48" s="2" t="n">
        <v>83662</v>
      </c>
      <c r="D48" s="2" t="n">
        <v>83506</v>
      </c>
      <c r="E48" s="2" t="n">
        <v>20438</v>
      </c>
      <c r="F48" s="2" t="n">
        <v>2380</v>
      </c>
      <c r="G48" s="2" t="n">
        <v>3655</v>
      </c>
      <c r="H48" s="2" t="n">
        <v>702</v>
      </c>
      <c r="I48" s="2" t="n">
        <v>3203</v>
      </c>
      <c r="J48" s="2" t="n">
        <v>58134</v>
      </c>
      <c r="K48" s="2" t="n">
        <v>3109</v>
      </c>
      <c r="L48" s="2" t="n">
        <v>75655</v>
      </c>
      <c r="M48" s="2" t="n">
        <f aca="false">SUM(B48:L48)</f>
        <v>355572</v>
      </c>
      <c r="N48" s="2"/>
      <c r="O48" s="9" t="n">
        <f aca="false">B48/$M48</f>
        <v>0.0594197518364776</v>
      </c>
      <c r="P48" s="9" t="n">
        <f aca="false">C48/$M48</f>
        <v>0.235288492907203</v>
      </c>
      <c r="Q48" s="9" t="n">
        <f aca="false">D48/$M48</f>
        <v>0.234849763198452</v>
      </c>
      <c r="R48" s="9" t="n">
        <f aca="false">E48/$M48</f>
        <v>0.0574792165862329</v>
      </c>
      <c r="S48" s="9" t="n">
        <f aca="false">F48/$M48</f>
        <v>0.00669344042838019</v>
      </c>
      <c r="T48" s="9" t="n">
        <f aca="false">G48/$M48</f>
        <v>0.010279212086441</v>
      </c>
      <c r="U48" s="9" t="n">
        <f aca="false">H48/$M48</f>
        <v>0.00197428368937937</v>
      </c>
      <c r="V48" s="9" t="n">
        <f aca="false">I48/$M48</f>
        <v>0.00900802087903434</v>
      </c>
      <c r="W48" s="9" t="n">
        <f aca="false">J48/$M48</f>
        <v>0.163494313388006</v>
      </c>
      <c r="X48" s="9" t="n">
        <f aca="false">K48/$M48</f>
        <v>0.00874365810581261</v>
      </c>
      <c r="Y48" s="9" t="n">
        <f aca="false">L48/$M48</f>
        <v>0.212769846894581</v>
      </c>
      <c r="Z48" s="9" t="n">
        <f aca="false">M48/$M48</f>
        <v>1</v>
      </c>
      <c r="AB48" s="10" t="n">
        <f aca="false">P$119*P48+Q$119</f>
        <v>0.224977390675741</v>
      </c>
      <c r="AC48" s="11" t="n">
        <f aca="false">(Q48-AB48)/Q48</f>
        <v>0.0420369703092624</v>
      </c>
    </row>
    <row r="49" customFormat="false" ht="12.8" hidden="false" customHeight="false" outlineLevel="0" collapsed="false">
      <c r="A49" s="2" t="s">
        <v>62</v>
      </c>
      <c r="B49" s="2" t="n">
        <v>4550</v>
      </c>
      <c r="C49" s="2" t="n">
        <v>17864</v>
      </c>
      <c r="D49" s="2" t="n">
        <v>29527</v>
      </c>
      <c r="E49" s="2" t="n">
        <v>7950</v>
      </c>
      <c r="F49" s="2" t="n">
        <v>723</v>
      </c>
      <c r="G49" s="2" t="n">
        <v>1528</v>
      </c>
      <c r="H49" s="2" t="n">
        <v>226</v>
      </c>
      <c r="I49" s="2" t="n">
        <v>3073</v>
      </c>
      <c r="J49" s="2" t="n">
        <v>26014</v>
      </c>
      <c r="K49" s="2" t="n">
        <v>871</v>
      </c>
      <c r="L49" s="2" t="n">
        <v>18459</v>
      </c>
      <c r="M49" s="2" t="n">
        <f aca="false">SUM(B49:L49)</f>
        <v>110785</v>
      </c>
      <c r="N49" s="2"/>
      <c r="O49" s="9" t="n">
        <f aca="false">B49/$M49</f>
        <v>0.04107054204089</v>
      </c>
      <c r="P49" s="9" t="n">
        <f aca="false">C49/$M49</f>
        <v>0.161249266597464</v>
      </c>
      <c r="Q49" s="9" t="n">
        <f aca="false">D49/$M49</f>
        <v>0.266525251613486</v>
      </c>
      <c r="R49" s="9" t="n">
        <f aca="false">E49/$M49</f>
        <v>0.0717606174121045</v>
      </c>
      <c r="S49" s="9" t="n">
        <f aca="false">F49/$M49</f>
        <v>0.0065261542627612</v>
      </c>
      <c r="T49" s="9" t="n">
        <f aca="false">G49/$M49</f>
        <v>0.0137924809315341</v>
      </c>
      <c r="U49" s="9" t="n">
        <f aca="false">H49/$M49</f>
        <v>0.00203998736291014</v>
      </c>
      <c r="V49" s="9" t="n">
        <f aca="false">I49/$M49</f>
        <v>0.0277384122399242</v>
      </c>
      <c r="W49" s="9" t="n">
        <f aca="false">J49/$M49</f>
        <v>0.234815182560816</v>
      </c>
      <c r="X49" s="9" t="n">
        <f aca="false">K49/$M49</f>
        <v>0.00786207519068466</v>
      </c>
      <c r="Y49" s="9" t="n">
        <f aca="false">L49/$M49</f>
        <v>0.166620029787426</v>
      </c>
      <c r="Z49" s="9" t="n">
        <f aca="false">M49/$M49</f>
        <v>1</v>
      </c>
      <c r="AB49" s="10" t="n">
        <f aca="false">P$119*P49+Q$119</f>
        <v>0.265758315471361</v>
      </c>
      <c r="AC49" s="11" t="n">
        <f aca="false">(Q49-AB49)/Q49</f>
        <v>0.00287753650913645</v>
      </c>
    </row>
    <row r="50" customFormat="false" ht="12.8" hidden="false" customHeight="false" outlineLevel="0" collapsed="false">
      <c r="A50" s="2" t="s">
        <v>63</v>
      </c>
      <c r="B50" s="2" t="n">
        <v>9407</v>
      </c>
      <c r="C50" s="2" t="n">
        <v>47271</v>
      </c>
      <c r="D50" s="2" t="n">
        <v>39253</v>
      </c>
      <c r="E50" s="2" t="n">
        <v>10639</v>
      </c>
      <c r="F50" s="2" t="n">
        <v>1042</v>
      </c>
      <c r="G50" s="2" t="n">
        <v>2291</v>
      </c>
      <c r="H50" s="2" t="n">
        <v>327</v>
      </c>
      <c r="I50" s="2" t="n">
        <v>6083</v>
      </c>
      <c r="J50" s="2" t="n">
        <v>36018</v>
      </c>
      <c r="K50" s="2" t="n">
        <v>1660</v>
      </c>
      <c r="L50" s="2" t="n">
        <v>34828</v>
      </c>
      <c r="M50" s="2" t="n">
        <f aca="false">SUM(B50:L50)</f>
        <v>188819</v>
      </c>
      <c r="N50" s="2"/>
      <c r="O50" s="9" t="n">
        <f aca="false">B50/$M50</f>
        <v>0.0498201981792087</v>
      </c>
      <c r="P50" s="9" t="n">
        <f aca="false">C50/$M50</f>
        <v>0.25035086511421</v>
      </c>
      <c r="Q50" s="9" t="n">
        <f aca="false">D50/$M50</f>
        <v>0.207886918159719</v>
      </c>
      <c r="R50" s="9" t="n">
        <f aca="false">E50/$M50</f>
        <v>0.056344965284214</v>
      </c>
      <c r="S50" s="9" t="n">
        <f aca="false">F50/$M50</f>
        <v>0.00551851243783729</v>
      </c>
      <c r="T50" s="9" t="n">
        <f aca="false">G50/$M50</f>
        <v>0.0121333128551682</v>
      </c>
      <c r="U50" s="9" t="n">
        <f aca="false">H50/$M50</f>
        <v>0.00173181724296813</v>
      </c>
      <c r="V50" s="9" t="n">
        <f aca="false">I50/$M50</f>
        <v>0.0322160375809638</v>
      </c>
      <c r="W50" s="9" t="n">
        <f aca="false">J50/$M50</f>
        <v>0.190754108431885</v>
      </c>
      <c r="X50" s="9" t="n">
        <f aca="false">K50/$M50</f>
        <v>0.0087914881447312</v>
      </c>
      <c r="Y50" s="9" t="n">
        <f aca="false">L50/$M50</f>
        <v>0.184451776569095</v>
      </c>
      <c r="Z50" s="9" t="n">
        <f aca="false">M50/$M50</f>
        <v>1</v>
      </c>
      <c r="AB50" s="10" t="n">
        <f aca="false">P$119*P50+Q$119</f>
        <v>0.216681011866381</v>
      </c>
      <c r="AC50" s="11" t="n">
        <f aca="false">(Q50-AB50)/Q50</f>
        <v>-0.042302294846206</v>
      </c>
    </row>
    <row r="51" customFormat="false" ht="12.8" hidden="false" customHeight="false" outlineLevel="0" collapsed="false">
      <c r="A51" s="2" t="s">
        <v>64</v>
      </c>
      <c r="B51" s="2" t="n">
        <v>2197</v>
      </c>
      <c r="C51" s="2" t="n">
        <v>9097</v>
      </c>
      <c r="D51" s="2" t="n">
        <v>10463</v>
      </c>
      <c r="E51" s="2" t="n">
        <v>2733</v>
      </c>
      <c r="F51" s="2" t="n">
        <v>294</v>
      </c>
      <c r="G51" s="2" t="n">
        <v>683</v>
      </c>
      <c r="H51" s="2" t="n">
        <v>93</v>
      </c>
      <c r="I51" s="2" t="n">
        <v>1764</v>
      </c>
      <c r="J51" s="2" t="n">
        <v>9483</v>
      </c>
      <c r="K51" s="2" t="n">
        <v>354</v>
      </c>
      <c r="L51" s="2" t="n">
        <v>10986</v>
      </c>
      <c r="M51" s="2" t="n">
        <f aca="false">SUM(B51:L51)</f>
        <v>48147</v>
      </c>
      <c r="N51" s="2"/>
      <c r="O51" s="9" t="n">
        <f aca="false">B51/$M51</f>
        <v>0.0456310881259476</v>
      </c>
      <c r="P51" s="9" t="n">
        <f aca="false">C51/$M51</f>
        <v>0.18894219785241</v>
      </c>
      <c r="Q51" s="9" t="n">
        <f aca="false">D51/$M51</f>
        <v>0.21731364363304</v>
      </c>
      <c r="R51" s="9" t="n">
        <f aca="false">E51/$M51</f>
        <v>0.0567636612873076</v>
      </c>
      <c r="S51" s="9" t="n">
        <f aca="false">F51/$M51</f>
        <v>0.00610629945791015</v>
      </c>
      <c r="T51" s="9" t="n">
        <f aca="false">G51/$M51</f>
        <v>0.0141857228903151</v>
      </c>
      <c r="U51" s="9" t="n">
        <f aca="false">H51/$M51</f>
        <v>0.00193158452240015</v>
      </c>
      <c r="V51" s="9" t="n">
        <f aca="false">I51/$M51</f>
        <v>0.0366377967474609</v>
      </c>
      <c r="W51" s="9" t="n">
        <f aca="false">J51/$M51</f>
        <v>0.196959312106673</v>
      </c>
      <c r="X51" s="9" t="n">
        <f aca="false">K51/$M51</f>
        <v>0.00735248302074896</v>
      </c>
      <c r="Y51" s="9" t="n">
        <f aca="false">L51/$M51</f>
        <v>0.228176210355785</v>
      </c>
      <c r="Z51" s="9" t="n">
        <f aca="false">M51/$M51</f>
        <v>1</v>
      </c>
      <c r="AB51" s="10" t="n">
        <f aca="false">P$119*P51+Q$119</f>
        <v>0.250505004447369</v>
      </c>
      <c r="AC51" s="11" t="n">
        <f aca="false">(Q51-AB51)/Q51</f>
        <v>-0.152734822625202</v>
      </c>
    </row>
    <row r="52" customFormat="false" ht="12.8" hidden="false" customHeight="false" outlineLevel="0" collapsed="false">
      <c r="A52" s="2" t="s">
        <v>65</v>
      </c>
      <c r="B52" s="2" t="n">
        <v>25321</v>
      </c>
      <c r="C52" s="2" t="n">
        <v>77935</v>
      </c>
      <c r="D52" s="2" t="n">
        <v>121685</v>
      </c>
      <c r="E52" s="2" t="n">
        <v>29553</v>
      </c>
      <c r="F52" s="2" t="n">
        <v>3860</v>
      </c>
      <c r="G52" s="2" t="n">
        <v>5696</v>
      </c>
      <c r="H52" s="2" t="n">
        <v>803</v>
      </c>
      <c r="I52" s="2" t="n">
        <v>3483</v>
      </c>
      <c r="J52" s="2" t="n">
        <v>78292</v>
      </c>
      <c r="K52" s="2" t="n">
        <v>3439</v>
      </c>
      <c r="L52" s="2" t="n">
        <v>108888</v>
      </c>
      <c r="M52" s="2" t="n">
        <f aca="false">SUM(B52:L52)</f>
        <v>458955</v>
      </c>
      <c r="N52" s="2"/>
      <c r="O52" s="9" t="n">
        <f aca="false">B52/$M52</f>
        <v>0.0551709862622697</v>
      </c>
      <c r="P52" s="9" t="n">
        <f aca="false">C52/$M52</f>
        <v>0.169809676329923</v>
      </c>
      <c r="Q52" s="9" t="n">
        <f aca="false">D52/$M52</f>
        <v>0.265134926082078</v>
      </c>
      <c r="R52" s="9" t="n">
        <f aca="false">E52/$M52</f>
        <v>0.0643919338497238</v>
      </c>
      <c r="S52" s="9" t="n">
        <f aca="false">F52/$M52</f>
        <v>0.00841041060670436</v>
      </c>
      <c r="T52" s="9" t="n">
        <f aca="false">G52/$M52</f>
        <v>0.0124108028020176</v>
      </c>
      <c r="U52" s="9" t="n">
        <f aca="false">H52/$M52</f>
        <v>0.00174962686973668</v>
      </c>
      <c r="V52" s="9" t="n">
        <f aca="false">I52/$M52</f>
        <v>0.00758897931169723</v>
      </c>
      <c r="W52" s="9" t="n">
        <f aca="false">J52/$M52</f>
        <v>0.170587530367901</v>
      </c>
      <c r="X52" s="9" t="n">
        <f aca="false">K52/$M52</f>
        <v>0.0074931093462322</v>
      </c>
      <c r="Y52" s="9" t="n">
        <f aca="false">L52/$M52</f>
        <v>0.237252018171716</v>
      </c>
      <c r="Z52" s="9" t="n">
        <f aca="false">M52/$M52</f>
        <v>1</v>
      </c>
      <c r="AB52" s="10" t="n">
        <f aca="false">P$119*P52+Q$119</f>
        <v>0.261043228038402</v>
      </c>
      <c r="AC52" s="11" t="n">
        <f aca="false">(Q52-AB52)/Q52</f>
        <v>0.0154325124348559</v>
      </c>
    </row>
    <row r="53" customFormat="false" ht="12.8" hidden="false" customHeight="false" outlineLevel="0" collapsed="false">
      <c r="A53" s="2" t="s">
        <v>66</v>
      </c>
      <c r="B53" s="2" t="n">
        <v>17102</v>
      </c>
      <c r="C53" s="2" t="n">
        <v>61735</v>
      </c>
      <c r="D53" s="2" t="n">
        <v>74797</v>
      </c>
      <c r="E53" s="2" t="n">
        <v>19276</v>
      </c>
      <c r="F53" s="2" t="n">
        <v>2595</v>
      </c>
      <c r="G53" s="2" t="n">
        <v>4146</v>
      </c>
      <c r="H53" s="2" t="n">
        <v>623</v>
      </c>
      <c r="I53" s="2" t="n">
        <v>2524</v>
      </c>
      <c r="J53" s="2" t="n">
        <v>51134</v>
      </c>
      <c r="K53" s="2" t="n">
        <v>2050</v>
      </c>
      <c r="L53" s="2" t="n">
        <v>64989</v>
      </c>
      <c r="M53" s="2" t="n">
        <f aca="false">SUM(B53:L53)</f>
        <v>300971</v>
      </c>
      <c r="N53" s="2"/>
      <c r="O53" s="9" t="n">
        <f aca="false">B53/$M53</f>
        <v>0.0568227503646531</v>
      </c>
      <c r="P53" s="9" t="n">
        <f aca="false">C53/$M53</f>
        <v>0.205119430111207</v>
      </c>
      <c r="Q53" s="9" t="n">
        <f aca="false">D53/$M53</f>
        <v>0.248518960298501</v>
      </c>
      <c r="R53" s="9" t="n">
        <f aca="false">E53/$M53</f>
        <v>0.0640460376581132</v>
      </c>
      <c r="S53" s="9" t="n">
        <f aca="false">F53/$M53</f>
        <v>0.00862209315847706</v>
      </c>
      <c r="T53" s="9" t="n">
        <f aca="false">G53/$M53</f>
        <v>0.0137754135780524</v>
      </c>
      <c r="U53" s="9" t="n">
        <f aca="false">H53/$M53</f>
        <v>0.00206996687388486</v>
      </c>
      <c r="V53" s="9" t="n">
        <f aca="false">I53/$M53</f>
        <v>0.00838619003159773</v>
      </c>
      <c r="W53" s="9" t="n">
        <f aca="false">J53/$M53</f>
        <v>0.169896767462646</v>
      </c>
      <c r="X53" s="9" t="n">
        <f aca="false">K53/$M53</f>
        <v>0.00681128746623429</v>
      </c>
      <c r="Y53" s="9" t="n">
        <f aca="false">L53/$M53</f>
        <v>0.215931102996634</v>
      </c>
      <c r="Z53" s="9" t="n">
        <f aca="false">M53/$M53</f>
        <v>1</v>
      </c>
      <c r="AB53" s="10" t="n">
        <f aca="false">P$119*P53+Q$119</f>
        <v>0.241594558930456</v>
      </c>
      <c r="AC53" s="11" t="n">
        <f aca="false">(Q53-AB53)/Q53</f>
        <v>0.0278626683442086</v>
      </c>
    </row>
    <row r="54" customFormat="false" ht="12.8" hidden="false" customHeight="false" outlineLevel="0" collapsed="false">
      <c r="A54" s="2" t="s">
        <v>67</v>
      </c>
      <c r="B54" s="2" t="n">
        <v>16896</v>
      </c>
      <c r="C54" s="2" t="n">
        <v>82473</v>
      </c>
      <c r="D54" s="2" t="n">
        <v>60958</v>
      </c>
      <c r="E54" s="2" t="n">
        <v>13683</v>
      </c>
      <c r="F54" s="2" t="n">
        <v>2176</v>
      </c>
      <c r="G54" s="2" t="n">
        <v>2762</v>
      </c>
      <c r="H54" s="2" t="n">
        <v>525</v>
      </c>
      <c r="I54" s="2" t="n">
        <v>2351</v>
      </c>
      <c r="J54" s="2" t="n">
        <v>44424</v>
      </c>
      <c r="K54" s="2" t="n">
        <v>2441</v>
      </c>
      <c r="L54" s="2" t="n">
        <v>65080</v>
      </c>
      <c r="M54" s="2" t="n">
        <f aca="false">SUM(B54:L54)</f>
        <v>293769</v>
      </c>
      <c r="N54" s="2"/>
      <c r="O54" s="9" t="n">
        <f aca="false">B54/$M54</f>
        <v>0.057514577780501</v>
      </c>
      <c r="P54" s="9" t="n">
        <f aca="false">C54/$M54</f>
        <v>0.280740990369985</v>
      </c>
      <c r="Q54" s="9" t="n">
        <f aca="false">D54/$M54</f>
        <v>0.207503174262771</v>
      </c>
      <c r="R54" s="9" t="n">
        <f aca="false">E54/$M54</f>
        <v>0.0465774128652104</v>
      </c>
      <c r="S54" s="9" t="n">
        <f aca="false">F54/$M54</f>
        <v>0.00740718047173119</v>
      </c>
      <c r="T54" s="9" t="n">
        <f aca="false">G54/$M54</f>
        <v>0.00940194506568086</v>
      </c>
      <c r="U54" s="9" t="n">
        <f aca="false">H54/$M54</f>
        <v>0.00178711845021088</v>
      </c>
      <c r="V54" s="9" t="n">
        <f aca="false">I54/$M54</f>
        <v>0.00800288662180148</v>
      </c>
      <c r="W54" s="9" t="n">
        <f aca="false">J54/$M54</f>
        <v>0.15122085720413</v>
      </c>
      <c r="X54" s="9" t="n">
        <f aca="false">K54/$M54</f>
        <v>0.00830924978469478</v>
      </c>
      <c r="Y54" s="9" t="n">
        <f aca="false">L54/$M54</f>
        <v>0.221534607123284</v>
      </c>
      <c r="Z54" s="9" t="n">
        <f aca="false">M54/$M54</f>
        <v>1</v>
      </c>
      <c r="AB54" s="10" t="n">
        <f aca="false">P$119*P54+Q$119</f>
        <v>0.199942082053682</v>
      </c>
      <c r="AC54" s="11" t="n">
        <f aca="false">(Q54-AB54)/Q54</f>
        <v>0.0364384411754306</v>
      </c>
    </row>
    <row r="55" customFormat="false" ht="12.8" hidden="false" customHeight="false" outlineLevel="0" collapsed="false">
      <c r="A55" s="2" t="s">
        <v>68</v>
      </c>
      <c r="B55" s="2" t="n">
        <v>6417</v>
      </c>
      <c r="C55" s="2" t="n">
        <v>34027</v>
      </c>
      <c r="D55" s="2" t="n">
        <v>18438</v>
      </c>
      <c r="E55" s="2" t="n">
        <v>4292</v>
      </c>
      <c r="F55" s="2" t="n">
        <v>926</v>
      </c>
      <c r="G55" s="2" t="n">
        <v>1233</v>
      </c>
      <c r="H55" s="2" t="n">
        <v>198</v>
      </c>
      <c r="I55" s="2" t="n">
        <v>1126</v>
      </c>
      <c r="J55" s="2" t="n">
        <v>15380</v>
      </c>
      <c r="K55" s="2" t="n">
        <v>813</v>
      </c>
      <c r="L55" s="2" t="n">
        <v>19590</v>
      </c>
      <c r="M55" s="2" t="n">
        <f aca="false">SUM(B55:L55)</f>
        <v>102440</v>
      </c>
      <c r="N55" s="2"/>
      <c r="O55" s="9" t="n">
        <f aca="false">B55/$M55</f>
        <v>0.0626415462709879</v>
      </c>
      <c r="P55" s="9" t="n">
        <f aca="false">C55/$M55</f>
        <v>0.332165169855525</v>
      </c>
      <c r="Q55" s="9" t="n">
        <f aca="false">D55/$M55</f>
        <v>0.179988285825849</v>
      </c>
      <c r="R55" s="9" t="n">
        <f aca="false">E55/$M55</f>
        <v>0.041897696212417</v>
      </c>
      <c r="S55" s="9" t="n">
        <f aca="false">F55/$M55</f>
        <v>0.00903943771964076</v>
      </c>
      <c r="T55" s="9" t="n">
        <f aca="false">G55/$M55</f>
        <v>0.0120363139398672</v>
      </c>
      <c r="U55" s="9" t="n">
        <f aca="false">H55/$M55</f>
        <v>0.00193283873486919</v>
      </c>
      <c r="V55" s="9" t="n">
        <f aca="false">I55/$M55</f>
        <v>0.0109918000780945</v>
      </c>
      <c r="W55" s="9" t="n">
        <f aca="false">J55/$M55</f>
        <v>0.150136665365092</v>
      </c>
      <c r="X55" s="9" t="n">
        <f aca="false">K55/$M55</f>
        <v>0.00793635298711441</v>
      </c>
      <c r="Y55" s="9" t="n">
        <f aca="false">L55/$M55</f>
        <v>0.191233893010543</v>
      </c>
      <c r="Z55" s="9" t="n">
        <f aca="false">M55/$M55</f>
        <v>1</v>
      </c>
      <c r="AB55" s="10" t="n">
        <f aca="false">P$119*P55+Q$119</f>
        <v>0.171617561379964</v>
      </c>
      <c r="AC55" s="11" t="n">
        <f aca="false">(Q55-AB55)/Q55</f>
        <v>0.0465070513199073</v>
      </c>
    </row>
    <row r="56" customFormat="false" ht="12.8" hidden="false" customHeight="false" outlineLevel="0" collapsed="false">
      <c r="A56" s="2" t="s">
        <v>69</v>
      </c>
      <c r="B56" s="2" t="n">
        <v>10107</v>
      </c>
      <c r="C56" s="2" t="n">
        <v>30465</v>
      </c>
      <c r="D56" s="2" t="n">
        <v>46938</v>
      </c>
      <c r="E56" s="2" t="n">
        <v>10247</v>
      </c>
      <c r="F56" s="2" t="n">
        <v>1627</v>
      </c>
      <c r="G56" s="2" t="n">
        <v>2242</v>
      </c>
      <c r="H56" s="2" t="n">
        <v>329</v>
      </c>
      <c r="I56" s="2" t="n">
        <v>1525</v>
      </c>
      <c r="J56" s="2" t="n">
        <v>26798</v>
      </c>
      <c r="K56" s="2" t="n">
        <v>1182</v>
      </c>
      <c r="L56" s="2" t="n">
        <v>48772</v>
      </c>
      <c r="M56" s="2" t="n">
        <f aca="false">SUM(B56:L56)</f>
        <v>180232</v>
      </c>
      <c r="N56" s="2"/>
      <c r="O56" s="9" t="n">
        <f aca="false">B56/$M56</f>
        <v>0.0560777220471392</v>
      </c>
      <c r="P56" s="9" t="n">
        <f aca="false">C56/$M56</f>
        <v>0.169032136357584</v>
      </c>
      <c r="Q56" s="9" t="n">
        <f aca="false">D56/$M56</f>
        <v>0.260431000044387</v>
      </c>
      <c r="R56" s="9" t="n">
        <f aca="false">E56/$M56</f>
        <v>0.0568544986461894</v>
      </c>
      <c r="S56" s="9" t="n">
        <f aca="false">F56/$M56</f>
        <v>0.0090272537618181</v>
      </c>
      <c r="T56" s="9" t="n">
        <f aca="false">G56/$M56</f>
        <v>0.0124395223933597</v>
      </c>
      <c r="U56" s="9" t="n">
        <f aca="false">H56/$M56</f>
        <v>0.00182542500776777</v>
      </c>
      <c r="V56" s="9" t="n">
        <f aca="false">I56/$M56</f>
        <v>0.00846131652536731</v>
      </c>
      <c r="W56" s="9" t="n">
        <f aca="false">J56/$M56</f>
        <v>0.14868613786675</v>
      </c>
      <c r="X56" s="9" t="n">
        <f aca="false">K56/$M56</f>
        <v>0.00655821385769453</v>
      </c>
      <c r="Y56" s="9" t="n">
        <f aca="false">L56/$M56</f>
        <v>0.270606773491944</v>
      </c>
      <c r="Z56" s="9" t="n">
        <f aca="false">M56/$M56</f>
        <v>1</v>
      </c>
      <c r="AB56" s="10" t="n">
        <f aca="false">P$119*P56+Q$119</f>
        <v>0.261471498304286</v>
      </c>
      <c r="AC56" s="11" t="n">
        <f aca="false">(Q56-AB56)/Q56</f>
        <v>-0.00399529341638215</v>
      </c>
    </row>
    <row r="57" customFormat="false" ht="12.8" hidden="false" customHeight="false" outlineLevel="0" collapsed="false">
      <c r="A57" s="2" t="s">
        <v>70</v>
      </c>
      <c r="B57" s="2" t="n">
        <v>19331</v>
      </c>
      <c r="C57" s="2" t="n">
        <v>98194</v>
      </c>
      <c r="D57" s="2" t="n">
        <v>83703</v>
      </c>
      <c r="E57" s="2" t="n">
        <v>23632</v>
      </c>
      <c r="F57" s="2" t="n">
        <v>2942</v>
      </c>
      <c r="G57" s="2" t="n">
        <v>4483</v>
      </c>
      <c r="H57" s="2" t="n">
        <v>733</v>
      </c>
      <c r="I57" s="2" t="n">
        <v>3236</v>
      </c>
      <c r="J57" s="2" t="n">
        <v>77400</v>
      </c>
      <c r="K57" s="2" t="n">
        <v>3458</v>
      </c>
      <c r="L57" s="2" t="n">
        <v>62654</v>
      </c>
      <c r="M57" s="2" t="n">
        <f aca="false">SUM(B57:L57)</f>
        <v>379766</v>
      </c>
      <c r="N57" s="2"/>
      <c r="O57" s="9" t="n">
        <f aca="false">B57/$M57</f>
        <v>0.0509023977923247</v>
      </c>
      <c r="P57" s="9" t="n">
        <f aca="false">C57/$M57</f>
        <v>0.258564484445685</v>
      </c>
      <c r="Q57" s="9" t="n">
        <f aca="false">D57/$M57</f>
        <v>0.220406776804664</v>
      </c>
      <c r="R57" s="9" t="n">
        <f aca="false">E57/$M57</f>
        <v>0.0622277929040514</v>
      </c>
      <c r="S57" s="9" t="n">
        <f aca="false">F57/$M57</f>
        <v>0.00774687570767262</v>
      </c>
      <c r="T57" s="9" t="n">
        <f aca="false">G57/$M57</f>
        <v>0.0118046375926228</v>
      </c>
      <c r="U57" s="9" t="n">
        <f aca="false">H57/$M57</f>
        <v>0.00193013592580694</v>
      </c>
      <c r="V57" s="9" t="n">
        <f aca="false">I57/$M57</f>
        <v>0.00852103663835098</v>
      </c>
      <c r="W57" s="9" t="n">
        <f aca="false">J57/$M57</f>
        <v>0.20380971440308</v>
      </c>
      <c r="X57" s="9" t="n">
        <f aca="false">K57/$M57</f>
        <v>0.00910560713702649</v>
      </c>
      <c r="Y57" s="9" t="n">
        <f aca="false">L57/$M57</f>
        <v>0.164980540648715</v>
      </c>
      <c r="Z57" s="9" t="n">
        <f aca="false">M57/$M57</f>
        <v>1</v>
      </c>
      <c r="AB57" s="10" t="n">
        <f aca="false">P$119*P57+Q$119</f>
        <v>0.212156937143403</v>
      </c>
      <c r="AC57" s="11" t="n">
        <f aca="false">(Q57-AB57)/Q57</f>
        <v>0.0374300635437033</v>
      </c>
    </row>
    <row r="58" customFormat="false" ht="12.8" hidden="false" customHeight="false" outlineLevel="0" collapsed="false">
      <c r="A58" s="2" t="s">
        <v>71</v>
      </c>
      <c r="B58" s="2" t="n">
        <v>6802</v>
      </c>
      <c r="C58" s="2" t="n">
        <v>34598</v>
      </c>
      <c r="D58" s="2" t="n">
        <v>20712</v>
      </c>
      <c r="E58" s="2" t="n">
        <v>4918</v>
      </c>
      <c r="F58" s="2" t="n">
        <v>886</v>
      </c>
      <c r="G58" s="2" t="n">
        <v>1430</v>
      </c>
      <c r="H58" s="2" t="n">
        <v>237</v>
      </c>
      <c r="I58" s="2" t="n">
        <v>1294</v>
      </c>
      <c r="J58" s="2" t="n">
        <v>16020</v>
      </c>
      <c r="K58" s="2" t="n">
        <v>856</v>
      </c>
      <c r="L58" s="2" t="n">
        <v>19287</v>
      </c>
      <c r="M58" s="2" t="n">
        <f aca="false">SUM(B58:L58)</f>
        <v>107040</v>
      </c>
      <c r="N58" s="2"/>
      <c r="O58" s="9" t="n">
        <f aca="false">B58/$M58</f>
        <v>0.0635463378176383</v>
      </c>
      <c r="P58" s="9" t="n">
        <f aca="false">C58/$M58</f>
        <v>0.323224962630792</v>
      </c>
      <c r="Q58" s="9" t="n">
        <f aca="false">D58/$M58</f>
        <v>0.193497757847534</v>
      </c>
      <c r="R58" s="9" t="n">
        <f aca="false">E58/$M58</f>
        <v>0.0459454409566517</v>
      </c>
      <c r="S58" s="9" t="n">
        <f aca="false">F58/$M58</f>
        <v>0.00827727952167414</v>
      </c>
      <c r="T58" s="9" t="n">
        <f aca="false">G58/$M58</f>
        <v>0.0133594917787743</v>
      </c>
      <c r="U58" s="9" t="n">
        <f aca="false">H58/$M58</f>
        <v>0.00221412556053812</v>
      </c>
      <c r="V58" s="9" t="n">
        <f aca="false">I58/$M58</f>
        <v>0.0120889387144993</v>
      </c>
      <c r="W58" s="9" t="n">
        <f aca="false">J58/$M58</f>
        <v>0.149663677130045</v>
      </c>
      <c r="X58" s="9" t="n">
        <f aca="false">K58/$M58</f>
        <v>0.00799701046337818</v>
      </c>
      <c r="Y58" s="9" t="n">
        <f aca="false">L58/$M58</f>
        <v>0.180184977578475</v>
      </c>
      <c r="Z58" s="9" t="n">
        <f aca="false">M58/$M58</f>
        <v>1</v>
      </c>
      <c r="AB58" s="10" t="n">
        <f aca="false">P$119*P58+Q$119</f>
        <v>0.176541841881814</v>
      </c>
      <c r="AC58" s="11" t="n">
        <f aca="false">(Q58-AB58)/Q58</f>
        <v>0.0876284880731302</v>
      </c>
    </row>
    <row r="59" customFormat="false" ht="12.8" hidden="false" customHeight="false" outlineLevel="0" collapsed="false">
      <c r="A59" s="2" t="s">
        <v>72</v>
      </c>
      <c r="B59" s="2" t="n">
        <v>22411</v>
      </c>
      <c r="C59" s="2" t="n">
        <v>82927</v>
      </c>
      <c r="D59" s="2" t="n">
        <v>130639</v>
      </c>
      <c r="E59" s="2" t="n">
        <v>34368</v>
      </c>
      <c r="F59" s="2" t="n">
        <v>3291</v>
      </c>
      <c r="G59" s="2" t="n">
        <v>6309</v>
      </c>
      <c r="H59" s="2" t="n">
        <v>901</v>
      </c>
      <c r="I59" s="2" t="n">
        <v>4820</v>
      </c>
      <c r="J59" s="2" t="n">
        <v>82020</v>
      </c>
      <c r="K59" s="2" t="n">
        <v>3249</v>
      </c>
      <c r="L59" s="2" t="n">
        <v>97900</v>
      </c>
      <c r="M59" s="2" t="n">
        <f aca="false">SUM(B59:L59)</f>
        <v>468835</v>
      </c>
      <c r="N59" s="2"/>
      <c r="O59" s="9" t="n">
        <f aca="false">B59/$M59</f>
        <v>0.047801465334286</v>
      </c>
      <c r="P59" s="9" t="n">
        <f aca="false">C59/$M59</f>
        <v>0.17687885930018</v>
      </c>
      <c r="Q59" s="9" t="n">
        <f aca="false">D59/$M59</f>
        <v>0.278646005524332</v>
      </c>
      <c r="R59" s="9" t="n">
        <f aca="false">E59/$M59</f>
        <v>0.0733051073405356</v>
      </c>
      <c r="S59" s="9" t="n">
        <f aca="false">F59/$M59</f>
        <v>0.00701952712574786</v>
      </c>
      <c r="T59" s="9" t="n">
        <f aca="false">G59/$M59</f>
        <v>0.0134567598408822</v>
      </c>
      <c r="U59" s="9" t="n">
        <f aca="false">H59/$M59</f>
        <v>0.00192178484968059</v>
      </c>
      <c r="V59" s="9" t="n">
        <f aca="false">I59/$M59</f>
        <v>0.0102808024144955</v>
      </c>
      <c r="W59" s="9" t="n">
        <f aca="false">J59/$M59</f>
        <v>0.174944276771145</v>
      </c>
      <c r="X59" s="9" t="n">
        <f aca="false">K59/$M59</f>
        <v>0.00692994337026886</v>
      </c>
      <c r="Y59" s="9" t="n">
        <f aca="false">L59/$M59</f>
        <v>0.208815468128446</v>
      </c>
      <c r="Z59" s="9" t="n">
        <f aca="false">M59/$M59</f>
        <v>1</v>
      </c>
      <c r="AB59" s="10" t="n">
        <f aca="false">P$119*P59+Q$119</f>
        <v>0.257149510701723</v>
      </c>
      <c r="AC59" s="11" t="n">
        <f aca="false">(Q59-AB59)/Q59</f>
        <v>0.0771462515034405</v>
      </c>
    </row>
    <row r="60" customFormat="false" ht="12.8" hidden="false" customHeight="false" outlineLevel="0" collapsed="false">
      <c r="A60" s="2" t="s">
        <v>73</v>
      </c>
      <c r="B60" s="2" t="n">
        <v>32525</v>
      </c>
      <c r="C60" s="2" t="n">
        <v>158549</v>
      </c>
      <c r="D60" s="2" t="n">
        <v>117737</v>
      </c>
      <c r="E60" s="2" t="n">
        <v>29480</v>
      </c>
      <c r="F60" s="2" t="n">
        <v>4929</v>
      </c>
      <c r="G60" s="2" t="n">
        <v>6975</v>
      </c>
      <c r="H60" s="2" t="n">
        <v>1167</v>
      </c>
      <c r="I60" s="2" t="n">
        <v>5763</v>
      </c>
      <c r="J60" s="2" t="n">
        <v>100116</v>
      </c>
      <c r="K60" s="2" t="n">
        <v>5977</v>
      </c>
      <c r="L60" s="2" t="n">
        <v>96003</v>
      </c>
      <c r="M60" s="2" t="n">
        <f aca="false">SUM(B60:L60)</f>
        <v>559221</v>
      </c>
      <c r="N60" s="2"/>
      <c r="O60" s="9" t="n">
        <f aca="false">B60/$M60</f>
        <v>0.0581612636149215</v>
      </c>
      <c r="P60" s="9" t="n">
        <f aca="false">C60/$M60</f>
        <v>0.283517607529045</v>
      </c>
      <c r="Q60" s="9" t="n">
        <f aca="false">D60/$M60</f>
        <v>0.210537515579708</v>
      </c>
      <c r="R60" s="9" t="n">
        <f aca="false">E60/$M60</f>
        <v>0.0527161891273754</v>
      </c>
      <c r="S60" s="9" t="n">
        <f aca="false">F60/$M60</f>
        <v>0.00881404668279625</v>
      </c>
      <c r="T60" s="9" t="n">
        <f aca="false">G60/$M60</f>
        <v>0.0124727075699947</v>
      </c>
      <c r="U60" s="9" t="n">
        <f aca="false">H60/$M60</f>
        <v>0.00208683150310879</v>
      </c>
      <c r="V60" s="9" t="n">
        <f aca="false">I60/$M60</f>
        <v>0.0103054069857892</v>
      </c>
      <c r="W60" s="9" t="n">
        <f aca="false">J60/$M60</f>
        <v>0.179027611624027</v>
      </c>
      <c r="X60" s="9" t="n">
        <f aca="false">K60/$M60</f>
        <v>0.0106880821714492</v>
      </c>
      <c r="Y60" s="9" t="n">
        <f aca="false">L60/$M60</f>
        <v>0.171672737611785</v>
      </c>
      <c r="Z60" s="9" t="n">
        <f aca="false">M60/$M60</f>
        <v>1</v>
      </c>
      <c r="AB60" s="10" t="n">
        <f aca="false">P$119*P60+Q$119</f>
        <v>0.198412716861829</v>
      </c>
      <c r="AC60" s="11" t="n">
        <f aca="false">(Q60-AB60)/Q60</f>
        <v>0.0575897301936619</v>
      </c>
    </row>
    <row r="61" customFormat="false" ht="12.8" hidden="false" customHeight="false" outlineLevel="0" collapsed="false">
      <c r="A61" s="2" t="s">
        <v>74</v>
      </c>
      <c r="B61" s="2" t="n">
        <v>6445</v>
      </c>
      <c r="C61" s="2" t="n">
        <v>29819</v>
      </c>
      <c r="D61" s="2" t="n">
        <v>27356</v>
      </c>
      <c r="E61" s="2" t="n">
        <v>7840</v>
      </c>
      <c r="F61" s="2" t="n">
        <v>1000</v>
      </c>
      <c r="G61" s="2" t="n">
        <v>1551</v>
      </c>
      <c r="H61" s="2" t="n">
        <v>236</v>
      </c>
      <c r="I61" s="2" t="n">
        <v>1358</v>
      </c>
      <c r="J61" s="2" t="n">
        <v>23062</v>
      </c>
      <c r="K61" s="2" t="n">
        <v>974</v>
      </c>
      <c r="L61" s="2" t="n">
        <v>20763</v>
      </c>
      <c r="M61" s="2" t="n">
        <f aca="false">SUM(B61:L61)</f>
        <v>120404</v>
      </c>
      <c r="N61" s="2"/>
      <c r="O61" s="9" t="n">
        <f aca="false">B61/$M61</f>
        <v>0.0535281219893027</v>
      </c>
      <c r="P61" s="9" t="n">
        <f aca="false">C61/$M61</f>
        <v>0.247657885120096</v>
      </c>
      <c r="Q61" s="9" t="n">
        <f aca="false">D61/$M61</f>
        <v>0.227201754094548</v>
      </c>
      <c r="R61" s="9" t="n">
        <f aca="false">E61/$M61</f>
        <v>0.065114115810106</v>
      </c>
      <c r="S61" s="9" t="n">
        <f aca="false">F61/$M61</f>
        <v>0.00830537191455433</v>
      </c>
      <c r="T61" s="9" t="n">
        <f aca="false">G61/$M61</f>
        <v>0.0128816318394738</v>
      </c>
      <c r="U61" s="9" t="n">
        <f aca="false">H61/$M61</f>
        <v>0.00196006777183482</v>
      </c>
      <c r="V61" s="9" t="n">
        <f aca="false">I61/$M61</f>
        <v>0.0112786950599648</v>
      </c>
      <c r="W61" s="9" t="n">
        <f aca="false">J61/$M61</f>
        <v>0.191538487093452</v>
      </c>
      <c r="X61" s="9" t="n">
        <f aca="false">K61/$M61</f>
        <v>0.00808943224477592</v>
      </c>
      <c r="Y61" s="9" t="n">
        <f aca="false">L61/$M61</f>
        <v>0.172444437061892</v>
      </c>
      <c r="Z61" s="9" t="n">
        <f aca="false">M61/$M61</f>
        <v>1</v>
      </c>
      <c r="AB61" s="10" t="n">
        <f aca="false">P$119*P61+Q$119</f>
        <v>0.218164309573418</v>
      </c>
      <c r="AC61" s="11" t="n">
        <f aca="false">(Q61-AB61)/Q61</f>
        <v>0.0397771775889063</v>
      </c>
    </row>
    <row r="62" customFormat="false" ht="12.8" hidden="false" customHeight="false" outlineLevel="0" collapsed="false">
      <c r="A62" s="2" t="s">
        <v>75</v>
      </c>
      <c r="B62" s="2" t="n">
        <v>65252</v>
      </c>
      <c r="C62" s="2" t="n">
        <v>382024</v>
      </c>
      <c r="D62" s="2" t="n">
        <v>268729</v>
      </c>
      <c r="E62" s="2" t="n">
        <v>76528</v>
      </c>
      <c r="F62" s="2" t="n">
        <v>10975</v>
      </c>
      <c r="G62" s="2" t="n">
        <v>13151</v>
      </c>
      <c r="H62" s="2" t="n">
        <v>2341</v>
      </c>
      <c r="I62" s="2" t="n">
        <v>8566</v>
      </c>
      <c r="J62" s="2" t="n">
        <v>288081</v>
      </c>
      <c r="K62" s="2" t="n">
        <v>11448</v>
      </c>
      <c r="L62" s="2" t="n">
        <v>226707</v>
      </c>
      <c r="M62" s="2" t="n">
        <f aca="false">SUM(B62:L62)</f>
        <v>1353802</v>
      </c>
      <c r="N62" s="2"/>
      <c r="O62" s="9" t="n">
        <f aca="false">B62/$M62</f>
        <v>0.0481990719470056</v>
      </c>
      <c r="P62" s="9" t="n">
        <f aca="false">C62/$M62</f>
        <v>0.282186021294104</v>
      </c>
      <c r="Q62" s="9" t="n">
        <f aca="false">D62/$M62</f>
        <v>0.198499485153664</v>
      </c>
      <c r="R62" s="9" t="n">
        <f aca="false">E62/$M62</f>
        <v>0.0565282072267584</v>
      </c>
      <c r="S62" s="9" t="n">
        <f aca="false">F62/$M62</f>
        <v>0.00810679848308689</v>
      </c>
      <c r="T62" s="9" t="n">
        <f aca="false">G62/$M62</f>
        <v>0.00971412363107751</v>
      </c>
      <c r="U62" s="9" t="n">
        <f aca="false">H62/$M62</f>
        <v>0.00172920412290719</v>
      </c>
      <c r="V62" s="9" t="n">
        <f aca="false">I62/$M62</f>
        <v>0.00632736544930499</v>
      </c>
      <c r="W62" s="9" t="n">
        <f aca="false">J62/$M62</f>
        <v>0.212794042260242</v>
      </c>
      <c r="X62" s="9" t="n">
        <f aca="false">K62/$M62</f>
        <v>0.00845618487784772</v>
      </c>
      <c r="Y62" s="9" t="n">
        <f aca="false">L62/$M62</f>
        <v>0.167459495554003</v>
      </c>
      <c r="Z62" s="9" t="n">
        <f aca="false">M62/$M62</f>
        <v>1</v>
      </c>
      <c r="AB62" s="10" t="n">
        <f aca="false">P$119*P62+Q$119</f>
        <v>0.199146156699231</v>
      </c>
      <c r="AC62" s="11" t="n">
        <f aca="false">(Q62-AB62)/Q62</f>
        <v>-0.0032577996112506</v>
      </c>
    </row>
    <row r="63" customFormat="false" ht="12.8" hidden="false" customHeight="false" outlineLevel="0" collapsed="false">
      <c r="A63" s="2" t="s">
        <v>76</v>
      </c>
      <c r="B63" s="2" t="n">
        <v>23936</v>
      </c>
      <c r="C63" s="2" t="n">
        <v>135176</v>
      </c>
      <c r="D63" s="2" t="n">
        <v>86682</v>
      </c>
      <c r="E63" s="2" t="n">
        <v>20534</v>
      </c>
      <c r="F63" s="2" t="n">
        <v>3677</v>
      </c>
      <c r="G63" s="2" t="n">
        <v>4683</v>
      </c>
      <c r="H63" s="2" t="n">
        <v>827</v>
      </c>
      <c r="I63" s="2" t="n">
        <v>3414</v>
      </c>
      <c r="J63" s="2" t="n">
        <v>77415</v>
      </c>
      <c r="K63" s="2" t="n">
        <v>4666</v>
      </c>
      <c r="L63" s="2" t="n">
        <v>76783</v>
      </c>
      <c r="M63" s="2" t="n">
        <f aca="false">SUM(B63:L63)</f>
        <v>437793</v>
      </c>
      <c r="N63" s="2"/>
      <c r="O63" s="9" t="n">
        <f aca="false">B63/$M63</f>
        <v>0.0546742410225837</v>
      </c>
      <c r="P63" s="9" t="n">
        <f aca="false">C63/$M63</f>
        <v>0.308766928662633</v>
      </c>
      <c r="Q63" s="9" t="n">
        <f aca="false">D63/$M63</f>
        <v>0.197997683836882</v>
      </c>
      <c r="R63" s="9" t="n">
        <f aca="false">E63/$M63</f>
        <v>0.0469034452355337</v>
      </c>
      <c r="S63" s="9" t="n">
        <f aca="false">F63/$M63</f>
        <v>0.0083989465340926</v>
      </c>
      <c r="T63" s="9" t="n">
        <f aca="false">G63/$M63</f>
        <v>0.010696836176001</v>
      </c>
      <c r="U63" s="9" t="n">
        <f aca="false">H63/$M63</f>
        <v>0.00188902061019706</v>
      </c>
      <c r="V63" s="9" t="n">
        <f aca="false">I63/$M63</f>
        <v>0.00779820600146645</v>
      </c>
      <c r="W63" s="9" t="n">
        <f aca="false">J63/$M63</f>
        <v>0.176830145753815</v>
      </c>
      <c r="X63" s="9" t="n">
        <f aca="false">K63/$M63</f>
        <v>0.0106580050389111</v>
      </c>
      <c r="Y63" s="9" t="n">
        <f aca="false">L63/$M63</f>
        <v>0.175386541127885</v>
      </c>
      <c r="Z63" s="9" t="n">
        <f aca="false">M63/$M63</f>
        <v>1</v>
      </c>
      <c r="AB63" s="10" t="n">
        <f aca="false">P$119*P63+Q$119</f>
        <v>0.184505350218346</v>
      </c>
      <c r="AC63" s="11" t="n">
        <f aca="false">(Q63-AB63)/Q63</f>
        <v>0.0681438962167417</v>
      </c>
    </row>
    <row r="64" customFormat="false" ht="12.8" hidden="false" customHeight="false" outlineLevel="0" collapsed="false">
      <c r="A64" s="2" t="s">
        <v>77</v>
      </c>
      <c r="B64" s="2" t="n">
        <v>9644</v>
      </c>
      <c r="C64" s="2" t="n">
        <v>39532</v>
      </c>
      <c r="D64" s="2" t="n">
        <v>35815</v>
      </c>
      <c r="E64" s="2" t="n">
        <v>8659</v>
      </c>
      <c r="F64" s="2" t="n">
        <v>1513</v>
      </c>
      <c r="G64" s="2" t="n">
        <v>2147</v>
      </c>
      <c r="H64" s="2" t="n">
        <v>350</v>
      </c>
      <c r="I64" s="2" t="n">
        <v>1480</v>
      </c>
      <c r="J64" s="2" t="n">
        <v>24542</v>
      </c>
      <c r="K64" s="2" t="n">
        <v>1291</v>
      </c>
      <c r="L64" s="2" t="n">
        <v>41084</v>
      </c>
      <c r="M64" s="2" t="n">
        <f aca="false">SUM(B64:L64)</f>
        <v>166057</v>
      </c>
      <c r="N64" s="2"/>
      <c r="O64" s="9" t="n">
        <f aca="false">B64/$M64</f>
        <v>0.0580764436308015</v>
      </c>
      <c r="P64" s="9" t="n">
        <f aca="false">C64/$M64</f>
        <v>0.238062833846209</v>
      </c>
      <c r="Q64" s="9" t="n">
        <f aca="false">D64/$M64</f>
        <v>0.215678953612314</v>
      </c>
      <c r="R64" s="9" t="n">
        <f aca="false">E64/$M64</f>
        <v>0.052144745478962</v>
      </c>
      <c r="S64" s="9" t="n">
        <f aca="false">F64/$M64</f>
        <v>0.00911132924236859</v>
      </c>
      <c r="T64" s="9" t="n">
        <f aca="false">G64/$M64</f>
        <v>0.0129292953624358</v>
      </c>
      <c r="U64" s="9" t="n">
        <f aca="false">H64/$M64</f>
        <v>0.00210771000319168</v>
      </c>
      <c r="V64" s="9" t="n">
        <f aca="false">I64/$M64</f>
        <v>0.00891260229921051</v>
      </c>
      <c r="W64" s="9" t="n">
        <f aca="false">J64/$M64</f>
        <v>0.1477926254238</v>
      </c>
      <c r="X64" s="9" t="n">
        <f aca="false">K64/$M64</f>
        <v>0.00777443889748701</v>
      </c>
      <c r="Y64" s="9" t="n">
        <f aca="false">L64/$M64</f>
        <v>0.247409022203219</v>
      </c>
      <c r="Z64" s="9" t="n">
        <f aca="false">M64/$M64</f>
        <v>1</v>
      </c>
      <c r="AB64" s="10" t="n">
        <f aca="false">P$119*P64+Q$119</f>
        <v>0.223449279229551</v>
      </c>
      <c r="AC64" s="11" t="n">
        <f aca="false">(Q64-AB64)/Q64</f>
        <v>-0.0360272779846845</v>
      </c>
    </row>
    <row r="65" customFormat="false" ht="12.8" hidden="false" customHeight="false" outlineLevel="0" collapsed="false">
      <c r="A65" s="2" t="s">
        <v>78</v>
      </c>
      <c r="B65" s="2" t="n">
        <v>41427</v>
      </c>
      <c r="C65" s="2" t="n">
        <v>286152</v>
      </c>
      <c r="D65" s="2" t="n">
        <v>153782</v>
      </c>
      <c r="E65" s="2" t="n">
        <v>43084</v>
      </c>
      <c r="F65" s="2" t="n">
        <v>8667</v>
      </c>
      <c r="G65" s="2" t="n">
        <v>9002</v>
      </c>
      <c r="H65" s="2" t="n">
        <v>1408</v>
      </c>
      <c r="I65" s="2" t="n">
        <v>5832</v>
      </c>
      <c r="J65" s="2" t="n">
        <v>159342</v>
      </c>
      <c r="K65" s="2" t="n">
        <v>5484</v>
      </c>
      <c r="L65" s="2" t="n">
        <v>119087</v>
      </c>
      <c r="M65" s="2" t="n">
        <f aca="false">SUM(B65:L65)</f>
        <v>833267</v>
      </c>
      <c r="N65" s="2"/>
      <c r="O65" s="9" t="n">
        <f aca="false">B65/$M65</f>
        <v>0.0497163574220508</v>
      </c>
      <c r="P65" s="9" t="n">
        <f aca="false">C65/$M65</f>
        <v>0.343409735414939</v>
      </c>
      <c r="Q65" s="9" t="n">
        <f aca="false">D65/$M65</f>
        <v>0.184553090425998</v>
      </c>
      <c r="R65" s="9" t="n">
        <f aca="false">E65/$M65</f>
        <v>0.0517049157112906</v>
      </c>
      <c r="S65" s="9" t="n">
        <f aca="false">F65/$M65</f>
        <v>0.0104012279377438</v>
      </c>
      <c r="T65" s="9" t="n">
        <f aca="false">G65/$M65</f>
        <v>0.0108032599394912</v>
      </c>
      <c r="U65" s="9" t="n">
        <f aca="false">H65/$M65</f>
        <v>0.00168973450286643</v>
      </c>
      <c r="V65" s="9" t="n">
        <f aca="false">I65/$M65</f>
        <v>0.00699895711698651</v>
      </c>
      <c r="W65" s="9" t="n">
        <f aca="false">J65/$M65</f>
        <v>0.191225621559476</v>
      </c>
      <c r="X65" s="9" t="n">
        <f aca="false">K65/$M65</f>
        <v>0.00658132387338032</v>
      </c>
      <c r="Y65" s="9" t="n">
        <f aca="false">L65/$M65</f>
        <v>0.142915776095777</v>
      </c>
      <c r="Z65" s="9" t="n">
        <f aca="false">M65/$M65</f>
        <v>1</v>
      </c>
      <c r="AB65" s="10" t="n">
        <f aca="false">P$119*P65+Q$119</f>
        <v>0.165424036605414</v>
      </c>
      <c r="AC65" s="11" t="n">
        <f aca="false">(Q65-AB65)/Q65</f>
        <v>0.103650682719151</v>
      </c>
    </row>
    <row r="66" customFormat="false" ht="12.8" hidden="false" customHeight="false" outlineLevel="0" collapsed="false">
      <c r="A66" s="2" t="s">
        <v>79</v>
      </c>
      <c r="B66" s="2" t="n">
        <v>15635</v>
      </c>
      <c r="C66" s="2" t="n">
        <v>63030</v>
      </c>
      <c r="D66" s="2" t="n">
        <v>96797</v>
      </c>
      <c r="E66" s="2" t="n">
        <v>25814</v>
      </c>
      <c r="F66" s="2" t="n">
        <v>2699</v>
      </c>
      <c r="G66" s="2" t="n">
        <v>4730</v>
      </c>
      <c r="H66" s="2" t="n">
        <v>755</v>
      </c>
      <c r="I66" s="2" t="n">
        <v>7348</v>
      </c>
      <c r="J66" s="2" t="n">
        <v>78417</v>
      </c>
      <c r="K66" s="2" t="n">
        <v>2910</v>
      </c>
      <c r="L66" s="2" t="n">
        <v>58432</v>
      </c>
      <c r="M66" s="2" t="n">
        <f aca="false">SUM(B66:L66)</f>
        <v>356567</v>
      </c>
      <c r="N66" s="2"/>
      <c r="O66" s="9" t="n">
        <f aca="false">B66/$M66</f>
        <v>0.0438487016465349</v>
      </c>
      <c r="P66" s="9" t="n">
        <f aca="false">C66/$M66</f>
        <v>0.176769022371672</v>
      </c>
      <c r="Q66" s="9" t="n">
        <f aca="false">D66/$M66</f>
        <v>0.271469317126935</v>
      </c>
      <c r="R66" s="9" t="n">
        <f aca="false">E66/$M66</f>
        <v>0.072395931199466</v>
      </c>
      <c r="S66" s="9" t="n">
        <f aca="false">F66/$M66</f>
        <v>0.00756940490847442</v>
      </c>
      <c r="T66" s="9" t="n">
        <f aca="false">G66/$M66</f>
        <v>0.0132653891134065</v>
      </c>
      <c r="U66" s="9" t="n">
        <f aca="false">H66/$M66</f>
        <v>0.00211741411852471</v>
      </c>
      <c r="V66" s="9" t="n">
        <f aca="false">I66/$M66</f>
        <v>0.0206076277389663</v>
      </c>
      <c r="W66" s="9" t="n">
        <f aca="false">J66/$M66</f>
        <v>0.219922202559407</v>
      </c>
      <c r="X66" s="9" t="n">
        <f aca="false">K66/$M66</f>
        <v>0.00816115905285683</v>
      </c>
      <c r="Y66" s="9" t="n">
        <f aca="false">L66/$M66</f>
        <v>0.163873830163756</v>
      </c>
      <c r="Z66" s="9" t="n">
        <f aca="false">M66/$M66</f>
        <v>1</v>
      </c>
      <c r="AB66" s="10" t="n">
        <f aca="false">P$119*P66+Q$119</f>
        <v>0.257210009058398</v>
      </c>
      <c r="AC66" s="11" t="n">
        <f aca="false">(Q66-AB66)/Q66</f>
        <v>0.0525264078439821</v>
      </c>
    </row>
    <row r="67" customFormat="false" ht="12.8" hidden="false" customHeight="false" outlineLevel="0" collapsed="false">
      <c r="A67" s="2" t="s">
        <v>80</v>
      </c>
      <c r="B67" s="2" t="n">
        <v>14727</v>
      </c>
      <c r="C67" s="2" t="n">
        <v>54376</v>
      </c>
      <c r="D67" s="2" t="n">
        <v>103958</v>
      </c>
      <c r="E67" s="2" t="n">
        <v>30589</v>
      </c>
      <c r="F67" s="2" t="n">
        <v>1799</v>
      </c>
      <c r="G67" s="2" t="n">
        <v>6371</v>
      </c>
      <c r="H67" s="2" t="n">
        <v>508</v>
      </c>
      <c r="I67" s="2" t="n">
        <v>29882</v>
      </c>
      <c r="J67" s="2" t="n">
        <v>78803</v>
      </c>
      <c r="K67" s="2" t="n">
        <v>2782</v>
      </c>
      <c r="L67" s="2" t="n">
        <v>71858</v>
      </c>
      <c r="M67" s="2" t="n">
        <f aca="false">SUM(B67:L67)</f>
        <v>395653</v>
      </c>
      <c r="N67" s="2"/>
      <c r="O67" s="9" t="n">
        <f aca="false">B67/$M67</f>
        <v>0.0372220101958029</v>
      </c>
      <c r="P67" s="9" t="n">
        <f aca="false">C67/$M67</f>
        <v>0.137433559204657</v>
      </c>
      <c r="Q67" s="9" t="n">
        <f aca="false">D67/$M67</f>
        <v>0.262750440411168</v>
      </c>
      <c r="R67" s="9" t="n">
        <f aca="false">E67/$M67</f>
        <v>0.0773126957207452</v>
      </c>
      <c r="S67" s="9" t="n">
        <f aca="false">F67/$M67</f>
        <v>0.00454691358336724</v>
      </c>
      <c r="T67" s="9" t="n">
        <f aca="false">G67/$M67</f>
        <v>0.0161024938519359</v>
      </c>
      <c r="U67" s="9" t="n">
        <f aca="false">H67/$M67</f>
        <v>0.0012839533631743</v>
      </c>
      <c r="V67" s="9" t="n">
        <f aca="false">I67/$M67</f>
        <v>0.0755257763747526</v>
      </c>
      <c r="W67" s="9" t="n">
        <f aca="false">J67/$M67</f>
        <v>0.199172001728788</v>
      </c>
      <c r="X67" s="9" t="n">
        <f aca="false">K67/$M67</f>
        <v>0.00703141389045451</v>
      </c>
      <c r="Y67" s="9" t="n">
        <f aca="false">L67/$M67</f>
        <v>0.181618741675155</v>
      </c>
      <c r="Z67" s="9" t="n">
        <f aca="false">M67/$M67</f>
        <v>1</v>
      </c>
      <c r="AB67" s="10" t="n">
        <f aca="false">P$119*P67+Q$119</f>
        <v>0.278876045363317</v>
      </c>
      <c r="AC67" s="11" t="n">
        <f aca="false">(Q67-AB67)/Q67</f>
        <v>-0.0613723232087261</v>
      </c>
    </row>
    <row r="68" customFormat="false" ht="12.8" hidden="false" customHeight="false" outlineLevel="0" collapsed="false">
      <c r="A68" s="2" t="s">
        <v>81</v>
      </c>
      <c r="B68" s="2" t="n">
        <v>5868</v>
      </c>
      <c r="C68" s="2" t="n">
        <v>25930</v>
      </c>
      <c r="D68" s="2" t="n">
        <v>35002</v>
      </c>
      <c r="E68" s="2" t="n">
        <v>9926</v>
      </c>
      <c r="F68" s="2" t="n">
        <v>766</v>
      </c>
      <c r="G68" s="2" t="n">
        <v>1578</v>
      </c>
      <c r="H68" s="2" t="n">
        <v>200</v>
      </c>
      <c r="I68" s="2" t="n">
        <v>6928</v>
      </c>
      <c r="J68" s="2" t="n">
        <v>32095</v>
      </c>
      <c r="K68" s="2" t="n">
        <v>1023</v>
      </c>
      <c r="L68" s="2" t="n">
        <v>20225</v>
      </c>
      <c r="M68" s="2" t="n">
        <f aca="false">SUM(B68:L68)</f>
        <v>139541</v>
      </c>
      <c r="N68" s="2"/>
      <c r="O68" s="9" t="n">
        <f aca="false">B68/$M68</f>
        <v>0.0420521567137974</v>
      </c>
      <c r="P68" s="9" t="n">
        <f aca="false">C68/$M68</f>
        <v>0.185823521402312</v>
      </c>
      <c r="Q68" s="9" t="n">
        <f aca="false">D68/$M68</f>
        <v>0.250836671659226</v>
      </c>
      <c r="R68" s="9" t="n">
        <f aca="false">E68/$M68</f>
        <v>0.0711332153273948</v>
      </c>
      <c r="S68" s="9" t="n">
        <f aca="false">F68/$M68</f>
        <v>0.00548942604682495</v>
      </c>
      <c r="T68" s="9" t="n">
        <f aca="false">G68/$M68</f>
        <v>0.0113085043105611</v>
      </c>
      <c r="U68" s="9" t="n">
        <f aca="false">H68/$M68</f>
        <v>0.00143327050830939</v>
      </c>
      <c r="V68" s="9" t="n">
        <f aca="false">I68/$M68</f>
        <v>0.0496484904078371</v>
      </c>
      <c r="W68" s="9" t="n">
        <f aca="false">J68/$M68</f>
        <v>0.230004084820949</v>
      </c>
      <c r="X68" s="9" t="n">
        <f aca="false">K68/$M68</f>
        <v>0.00733117865000251</v>
      </c>
      <c r="Y68" s="9" t="n">
        <f aca="false">L68/$M68</f>
        <v>0.144939480152787</v>
      </c>
      <c r="Z68" s="9" t="n">
        <f aca="false">M68/$M68</f>
        <v>1</v>
      </c>
      <c r="AB68" s="10" t="n">
        <f aca="false">P$119*P68+Q$119</f>
        <v>0.252222776446245</v>
      </c>
      <c r="AC68" s="11" t="n">
        <f aca="false">(Q68-AB68)/Q68</f>
        <v>-0.00552592560669069</v>
      </c>
    </row>
    <row r="69" customFormat="false" ht="12.8" hidden="false" customHeight="false" outlineLevel="0" collapsed="false">
      <c r="A69" s="2" t="s">
        <v>82</v>
      </c>
      <c r="B69" s="2" t="n">
        <v>9741</v>
      </c>
      <c r="C69" s="2" t="n">
        <v>80169</v>
      </c>
      <c r="D69" s="2" t="n">
        <v>49245</v>
      </c>
      <c r="E69" s="2" t="n">
        <v>13455</v>
      </c>
      <c r="F69" s="2" t="n">
        <v>1477</v>
      </c>
      <c r="G69" s="2" t="n">
        <v>3053</v>
      </c>
      <c r="H69" s="2" t="n">
        <v>453</v>
      </c>
      <c r="I69" s="2" t="n">
        <v>4634</v>
      </c>
      <c r="J69" s="2" t="n">
        <v>56392</v>
      </c>
      <c r="K69" s="2" t="n">
        <v>2303</v>
      </c>
      <c r="L69" s="2" t="n">
        <v>45865</v>
      </c>
      <c r="M69" s="2" t="n">
        <f aca="false">SUM(B69:L69)</f>
        <v>266787</v>
      </c>
      <c r="N69" s="2"/>
      <c r="O69" s="9" t="n">
        <f aca="false">B69/$M69</f>
        <v>0.0365122738364313</v>
      </c>
      <c r="P69" s="9" t="n">
        <f aca="false">C69/$M69</f>
        <v>0.300498150209718</v>
      </c>
      <c r="Q69" s="9" t="n">
        <f aca="false">D69/$M69</f>
        <v>0.184585455813064</v>
      </c>
      <c r="R69" s="9" t="n">
        <f aca="false">E69/$M69</f>
        <v>0.0504334918867861</v>
      </c>
      <c r="S69" s="9" t="n">
        <f aca="false">F69/$M69</f>
        <v>0.00553625176639042</v>
      </c>
      <c r="T69" s="9" t="n">
        <f aca="false">G69/$M69</f>
        <v>0.0114435860817806</v>
      </c>
      <c r="U69" s="9" t="n">
        <f aca="false">H69/$M69</f>
        <v>0.0016979837848171</v>
      </c>
      <c r="V69" s="9" t="n">
        <f aca="false">I69/$M69</f>
        <v>0.0173696619400496</v>
      </c>
      <c r="W69" s="9" t="n">
        <f aca="false">J69/$M69</f>
        <v>0.211374617203987</v>
      </c>
      <c r="X69" s="9" t="n">
        <f aca="false">K69/$M69</f>
        <v>0.0086323546499642</v>
      </c>
      <c r="Y69" s="9" t="n">
        <f aca="false">L69/$M69</f>
        <v>0.171916172827012</v>
      </c>
      <c r="Z69" s="9" t="n">
        <f aca="false">M69/$M69</f>
        <v>1</v>
      </c>
      <c r="AB69" s="10" t="n">
        <f aca="false">P$119*P69+Q$119</f>
        <v>0.189059806674027</v>
      </c>
      <c r="AC69" s="11" t="n">
        <f aca="false">(Q69-AB69)/Q69</f>
        <v>-0.0242399968147759</v>
      </c>
    </row>
    <row r="70" customFormat="false" ht="12.8" hidden="false" customHeight="false" outlineLevel="0" collapsed="false">
      <c r="A70" s="2" t="s">
        <v>83</v>
      </c>
      <c r="B70" s="2" t="n">
        <v>39253</v>
      </c>
      <c r="C70" s="2" t="n">
        <v>147595</v>
      </c>
      <c r="D70" s="2" t="n">
        <v>133254</v>
      </c>
      <c r="E70" s="2" t="n">
        <v>31953</v>
      </c>
      <c r="F70" s="2" t="n">
        <v>4845</v>
      </c>
      <c r="G70" s="2" t="n">
        <v>6553</v>
      </c>
      <c r="H70" s="2" t="n">
        <v>1206</v>
      </c>
      <c r="I70" s="2" t="n">
        <v>6419</v>
      </c>
      <c r="J70" s="2" t="n">
        <v>88376</v>
      </c>
      <c r="K70" s="2" t="n">
        <v>6837</v>
      </c>
      <c r="L70" s="2" t="n">
        <v>131495</v>
      </c>
      <c r="M70" s="2" t="n">
        <f aca="false">SUM(B70:L70)</f>
        <v>597786</v>
      </c>
      <c r="N70" s="2"/>
      <c r="O70" s="9" t="n">
        <f aca="false">B70/$M70</f>
        <v>0.0656639667038037</v>
      </c>
      <c r="P70" s="9" t="n">
        <f aca="false">C70/$M70</f>
        <v>0.246902737769034</v>
      </c>
      <c r="Q70" s="9" t="n">
        <f aca="false">D70/$M70</f>
        <v>0.222912547299535</v>
      </c>
      <c r="R70" s="9" t="n">
        <f aca="false">E70/$M70</f>
        <v>0.0534522387610282</v>
      </c>
      <c r="S70" s="9" t="n">
        <f aca="false">F70/$M70</f>
        <v>0.00810490710722566</v>
      </c>
      <c r="T70" s="9" t="n">
        <f aca="false">G70/$M70</f>
        <v>0.0109621168779463</v>
      </c>
      <c r="U70" s="9" t="n">
        <f aca="false">H70/$M70</f>
        <v>0.00201744436972428</v>
      </c>
      <c r="V70" s="9" t="n">
        <f aca="false">I70/$M70</f>
        <v>0.0107379563924214</v>
      </c>
      <c r="W70" s="9" t="n">
        <f aca="false">J70/$M70</f>
        <v>0.147838858722018</v>
      </c>
      <c r="X70" s="9" t="n">
        <f aca="false">K70/$M70</f>
        <v>0.0114372032801036</v>
      </c>
      <c r="Y70" s="9" t="n">
        <f aca="false">L70/$M70</f>
        <v>0.21997002271716</v>
      </c>
      <c r="Z70" s="9" t="n">
        <f aca="false">M70/$M70</f>
        <v>1</v>
      </c>
      <c r="AB70" s="10" t="n">
        <f aca="false">P$119*P70+Q$119</f>
        <v>0.218580245947529</v>
      </c>
      <c r="AC70" s="11" t="n">
        <f aca="false">(Q70-AB70)/Q70</f>
        <v>0.019434982034386</v>
      </c>
    </row>
    <row r="71" customFormat="false" ht="12.8" hidden="false" customHeight="false" outlineLevel="0" collapsed="false">
      <c r="A71" s="2" t="s">
        <v>84</v>
      </c>
      <c r="B71" s="2" t="n">
        <v>28562</v>
      </c>
      <c r="C71" s="2" t="n">
        <v>109704</v>
      </c>
      <c r="D71" s="2" t="n">
        <v>79798</v>
      </c>
      <c r="E71" s="2" t="n">
        <v>18694</v>
      </c>
      <c r="F71" s="2" t="n">
        <v>3101</v>
      </c>
      <c r="G71" s="2" t="n">
        <v>4727</v>
      </c>
      <c r="H71" s="2" t="n">
        <v>1010</v>
      </c>
      <c r="I71" s="2" t="n">
        <v>5004</v>
      </c>
      <c r="J71" s="2" t="n">
        <v>57856</v>
      </c>
      <c r="K71" s="2" t="n">
        <v>5217</v>
      </c>
      <c r="L71" s="2" t="n">
        <v>90237</v>
      </c>
      <c r="M71" s="2" t="n">
        <f aca="false">SUM(B71:L71)</f>
        <v>403910</v>
      </c>
      <c r="N71" s="2"/>
      <c r="O71" s="9" t="n">
        <f aca="false">B71/$M71</f>
        <v>0.0707137728701939</v>
      </c>
      <c r="P71" s="9" t="n">
        <f aca="false">C71/$M71</f>
        <v>0.271605060533287</v>
      </c>
      <c r="Q71" s="9" t="n">
        <f aca="false">D71/$M71</f>
        <v>0.197563813720878</v>
      </c>
      <c r="R71" s="9" t="n">
        <f aca="false">E71/$M71</f>
        <v>0.0462825877051819</v>
      </c>
      <c r="S71" s="9" t="n">
        <f aca="false">F71/$M71</f>
        <v>0.0076774528979228</v>
      </c>
      <c r="T71" s="9" t="n">
        <f aca="false">G71/$M71</f>
        <v>0.0117031021762274</v>
      </c>
      <c r="U71" s="9" t="n">
        <f aca="false">H71/$M71</f>
        <v>0.00250055705478943</v>
      </c>
      <c r="V71" s="9" t="n">
        <f aca="false">I71/$M71</f>
        <v>0.0123888985169964</v>
      </c>
      <c r="W71" s="9" t="n">
        <f aca="false">J71/$M71</f>
        <v>0.143239830655344</v>
      </c>
      <c r="X71" s="9" t="n">
        <f aca="false">K71/$M71</f>
        <v>0.0129162437176599</v>
      </c>
      <c r="Y71" s="9" t="n">
        <f aca="false">L71/$M71</f>
        <v>0.223408680151519</v>
      </c>
      <c r="Z71" s="9" t="n">
        <f aca="false">M71/$M71</f>
        <v>1</v>
      </c>
      <c r="AB71" s="10" t="n">
        <f aca="false">P$119*P71+Q$119</f>
        <v>0.204974166884631</v>
      </c>
      <c r="AC71" s="11" t="n">
        <f aca="false">(Q71-AB71)/Q71</f>
        <v>-0.037508656186514</v>
      </c>
    </row>
    <row r="72" customFormat="false" ht="12.8" hidden="false" customHeight="false" outlineLevel="0" collapsed="false">
      <c r="A72" s="2" t="s">
        <v>85</v>
      </c>
      <c r="B72" s="2" t="n">
        <v>38426</v>
      </c>
      <c r="C72" s="2" t="n">
        <v>144485</v>
      </c>
      <c r="D72" s="2" t="n">
        <v>236151</v>
      </c>
      <c r="E72" s="2" t="n">
        <v>60113</v>
      </c>
      <c r="F72" s="2" t="n">
        <v>4064</v>
      </c>
      <c r="G72" s="2" t="n">
        <v>7150</v>
      </c>
      <c r="H72" s="2" t="n">
        <v>1444</v>
      </c>
      <c r="I72" s="2" t="n">
        <v>6702</v>
      </c>
      <c r="J72" s="2" t="n">
        <v>175111</v>
      </c>
      <c r="K72" s="2" t="n">
        <v>9187</v>
      </c>
      <c r="L72" s="2" t="n">
        <v>205651</v>
      </c>
      <c r="M72" s="2" t="n">
        <f aca="false">SUM(B72:L72)</f>
        <v>888484</v>
      </c>
      <c r="N72" s="2"/>
      <c r="O72" s="9" t="n">
        <f aca="false">B72/$M72</f>
        <v>0.0432489498966779</v>
      </c>
      <c r="P72" s="9" t="n">
        <f aca="false">C72/$M72</f>
        <v>0.162619698272563</v>
      </c>
      <c r="Q72" s="9" t="n">
        <f aca="false">D72/$M72</f>
        <v>0.265790942774434</v>
      </c>
      <c r="R72" s="9" t="n">
        <f aca="false">E72/$M72</f>
        <v>0.0676579431931245</v>
      </c>
      <c r="S72" s="9" t="n">
        <f aca="false">F72/$M72</f>
        <v>0.00457408349503199</v>
      </c>
      <c r="T72" s="9" t="n">
        <f aca="false">G72/$M72</f>
        <v>0.0080474155978048</v>
      </c>
      <c r="U72" s="9" t="n">
        <f aca="false">H72/$M72</f>
        <v>0.00162524029695526</v>
      </c>
      <c r="V72" s="9" t="n">
        <f aca="false">I72/$M72</f>
        <v>0.0075431859211871</v>
      </c>
      <c r="W72" s="9" t="n">
        <f aca="false">J72/$M72</f>
        <v>0.197089649335272</v>
      </c>
      <c r="X72" s="9" t="n">
        <f aca="false">K72/$M72</f>
        <v>0.0103400849086759</v>
      </c>
      <c r="Y72" s="9" t="n">
        <f aca="false">L72/$M72</f>
        <v>0.231462806308273</v>
      </c>
      <c r="Z72" s="9" t="n">
        <f aca="false">M72/$M72</f>
        <v>1</v>
      </c>
      <c r="AB72" s="10" t="n">
        <f aca="false">P$119*P72+Q$119</f>
        <v>0.265003479503115</v>
      </c>
      <c r="AC72" s="11" t="n">
        <f aca="false">(Q72-AB72)/Q72</f>
        <v>0.00296271672427767</v>
      </c>
    </row>
    <row r="73" customFormat="false" ht="12.8" hidden="false" customHeight="false" outlineLevel="0" collapsed="false">
      <c r="A73" s="2" t="s">
        <v>86</v>
      </c>
      <c r="B73" s="2" t="n">
        <v>8176</v>
      </c>
      <c r="C73" s="2" t="n">
        <v>43753</v>
      </c>
      <c r="D73" s="2" t="n">
        <v>27332</v>
      </c>
      <c r="E73" s="2" t="n">
        <v>6596</v>
      </c>
      <c r="F73" s="2" t="n">
        <v>1325</v>
      </c>
      <c r="G73" s="2" t="n">
        <v>2021</v>
      </c>
      <c r="H73" s="2" t="n">
        <v>267</v>
      </c>
      <c r="I73" s="2" t="n">
        <v>1512</v>
      </c>
      <c r="J73" s="2" t="n">
        <v>22150</v>
      </c>
      <c r="K73" s="2" t="n">
        <v>1206</v>
      </c>
      <c r="L73" s="2" t="n">
        <v>25184</v>
      </c>
      <c r="M73" s="2" t="n">
        <f aca="false">SUM(B73:L73)</f>
        <v>139522</v>
      </c>
      <c r="N73" s="2"/>
      <c r="O73" s="9" t="n">
        <f aca="false">B73/$M73</f>
        <v>0.0586000774071473</v>
      </c>
      <c r="P73" s="9" t="n">
        <f aca="false">C73/$M73</f>
        <v>0.313592121672568</v>
      </c>
      <c r="Q73" s="9" t="n">
        <f aca="false">D73/$M73</f>
        <v>0.195897421195224</v>
      </c>
      <c r="R73" s="9" t="n">
        <f aca="false">E73/$M73</f>
        <v>0.0472756984561575</v>
      </c>
      <c r="S73" s="9" t="n">
        <f aca="false">F73/$M73</f>
        <v>0.00949671019624145</v>
      </c>
      <c r="T73" s="9" t="n">
        <f aca="false">G73/$M73</f>
        <v>0.014485170797437</v>
      </c>
      <c r="U73" s="9" t="n">
        <f aca="false">H73/$M73</f>
        <v>0.00191367669614828</v>
      </c>
      <c r="V73" s="9" t="n">
        <f aca="false">I73/$M73</f>
        <v>0.0108370006163902</v>
      </c>
      <c r="W73" s="9" t="n">
        <f aca="false">J73/$M73</f>
        <v>0.158756325167357</v>
      </c>
      <c r="X73" s="9" t="n">
        <f aca="false">K73/$M73</f>
        <v>0.00864379811069222</v>
      </c>
      <c r="Y73" s="9" t="n">
        <f aca="false">L73/$M73</f>
        <v>0.180501999684638</v>
      </c>
      <c r="Z73" s="9" t="n">
        <f aca="false">M73/$M73</f>
        <v>1</v>
      </c>
      <c r="AB73" s="10" t="n">
        <f aca="false">P$119*P73+Q$119</f>
        <v>0.181847626156789</v>
      </c>
      <c r="AC73" s="11" t="n">
        <f aca="false">(Q73-AB73)/Q73</f>
        <v>0.0717201633013531</v>
      </c>
    </row>
    <row r="74" customFormat="false" ht="12.8" hidden="false" customHeight="false" outlineLevel="0" collapsed="false">
      <c r="A74" s="2" t="s">
        <v>87</v>
      </c>
      <c r="B74" s="2" t="n">
        <v>18961</v>
      </c>
      <c r="C74" s="2" t="n">
        <v>75258</v>
      </c>
      <c r="D74" s="2" t="n">
        <v>69212</v>
      </c>
      <c r="E74" s="2" t="n">
        <v>19184</v>
      </c>
      <c r="F74" s="2" t="n">
        <v>2201</v>
      </c>
      <c r="G74" s="2" t="n">
        <v>3588</v>
      </c>
      <c r="H74" s="2" t="n">
        <v>510</v>
      </c>
      <c r="I74" s="2" t="n">
        <v>3153</v>
      </c>
      <c r="J74" s="2" t="n">
        <v>55249</v>
      </c>
      <c r="K74" s="2" t="n">
        <v>2535</v>
      </c>
      <c r="L74" s="2" t="n">
        <v>60100</v>
      </c>
      <c r="M74" s="2" t="n">
        <f aca="false">SUM(B74:L74)</f>
        <v>309951</v>
      </c>
      <c r="N74" s="2"/>
      <c r="O74" s="9" t="n">
        <f aca="false">B74/$M74</f>
        <v>0.0611741855970783</v>
      </c>
      <c r="P74" s="9" t="n">
        <f aca="false">C74/$M74</f>
        <v>0.242806120967508</v>
      </c>
      <c r="Q74" s="9" t="n">
        <f aca="false">D74/$M74</f>
        <v>0.223299811905753</v>
      </c>
      <c r="R74" s="9" t="n">
        <f aca="false">E74/$M74</f>
        <v>0.0618936541582379</v>
      </c>
      <c r="S74" s="9" t="n">
        <f aca="false">F74/$M74</f>
        <v>0.00710112243548174</v>
      </c>
      <c r="T74" s="9" t="n">
        <f aca="false">G74/$M74</f>
        <v>0.0115760233069098</v>
      </c>
      <c r="U74" s="9" t="n">
        <f aca="false">H74/$M74</f>
        <v>0.00164542137305574</v>
      </c>
      <c r="V74" s="9" t="n">
        <f aca="false">I74/$M74</f>
        <v>0.0101725756651858</v>
      </c>
      <c r="W74" s="9" t="n">
        <f aca="false">J74/$M74</f>
        <v>0.178250755764621</v>
      </c>
      <c r="X74" s="9" t="n">
        <f aca="false">K74/$M74</f>
        <v>0.00817871211901236</v>
      </c>
      <c r="Y74" s="9" t="n">
        <f aca="false">L74/$M74</f>
        <v>0.193901616707157</v>
      </c>
      <c r="Z74" s="9" t="n">
        <f aca="false">M74/$M74</f>
        <v>1</v>
      </c>
      <c r="AB74" s="10" t="n">
        <f aca="false">P$119*P74+Q$119</f>
        <v>0.220836669063036</v>
      </c>
      <c r="AC74" s="11" t="n">
        <f aca="false">(Q74-AB74)/Q74</f>
        <v>0.01103065345956</v>
      </c>
    </row>
    <row r="75" customFormat="false" ht="12.8" hidden="false" customHeight="false" outlineLevel="0" collapsed="false">
      <c r="A75" s="2" t="s">
        <v>88</v>
      </c>
      <c r="B75" s="2" t="n">
        <v>13657</v>
      </c>
      <c r="C75" s="2" t="n">
        <v>67082</v>
      </c>
      <c r="D75" s="2" t="n">
        <v>64617</v>
      </c>
      <c r="E75" s="2" t="n">
        <v>17195</v>
      </c>
      <c r="F75" s="2" t="n">
        <v>2452</v>
      </c>
      <c r="G75" s="2" t="n">
        <v>3565</v>
      </c>
      <c r="H75" s="2" t="n">
        <v>547</v>
      </c>
      <c r="I75" s="2" t="n">
        <v>2141</v>
      </c>
      <c r="J75" s="2" t="n">
        <v>56851</v>
      </c>
      <c r="K75" s="2" t="n">
        <v>2074</v>
      </c>
      <c r="L75" s="2" t="n">
        <v>92261</v>
      </c>
      <c r="M75" s="2" t="n">
        <f aca="false">SUM(B75:L75)</f>
        <v>322442</v>
      </c>
      <c r="N75" s="2"/>
      <c r="O75" s="9" t="n">
        <f aca="false">B75/$M75</f>
        <v>0.0423549041377984</v>
      </c>
      <c r="P75" s="9" t="n">
        <f aca="false">C75/$M75</f>
        <v>0.20804361714665</v>
      </c>
      <c r="Q75" s="9" t="n">
        <f aca="false">D75/$M75</f>
        <v>0.200398831417743</v>
      </c>
      <c r="R75" s="9" t="n">
        <f aca="false">E75/$M75</f>
        <v>0.0533274201251698</v>
      </c>
      <c r="S75" s="9" t="n">
        <f aca="false">F75/$M75</f>
        <v>0.00760446840051854</v>
      </c>
      <c r="T75" s="9" t="n">
        <f aca="false">G75/$M75</f>
        <v>0.0110562519770998</v>
      </c>
      <c r="U75" s="9" t="n">
        <f aca="false">H75/$M75</f>
        <v>0.00169642912523803</v>
      </c>
      <c r="V75" s="9" t="n">
        <f aca="false">I75/$M75</f>
        <v>0.00663995385216566</v>
      </c>
      <c r="W75" s="9" t="n">
        <f aca="false">J75/$M75</f>
        <v>0.176313879705497</v>
      </c>
      <c r="X75" s="9" t="n">
        <f aca="false">K75/$M75</f>
        <v>0.00643216454432115</v>
      </c>
      <c r="Y75" s="9" t="n">
        <f aca="false">L75/$M75</f>
        <v>0.286132079567798</v>
      </c>
      <c r="Z75" s="9" t="n">
        <f aca="false">M75/$M75</f>
        <v>1</v>
      </c>
      <c r="AB75" s="10" t="n">
        <f aca="false">P$119*P75+Q$119</f>
        <v>0.23998391201362</v>
      </c>
      <c r="AC75" s="11" t="n">
        <f aca="false">(Q75-AB75)/Q75</f>
        <v>-0.197531494150081</v>
      </c>
    </row>
    <row r="76" customFormat="false" ht="12.8" hidden="false" customHeight="false" outlineLevel="0" collapsed="false">
      <c r="A76" s="2" t="s">
        <v>89</v>
      </c>
      <c r="B76" s="2" t="n">
        <v>13673</v>
      </c>
      <c r="C76" s="2" t="n">
        <v>52448</v>
      </c>
      <c r="D76" s="2" t="n">
        <v>55871</v>
      </c>
      <c r="E76" s="2" t="n">
        <v>13752</v>
      </c>
      <c r="F76" s="2" t="n">
        <v>1219</v>
      </c>
      <c r="G76" s="2" t="n">
        <v>2578</v>
      </c>
      <c r="H76" s="2" t="n">
        <v>430</v>
      </c>
      <c r="I76" s="2" t="n">
        <v>3152</v>
      </c>
      <c r="J76" s="2" t="n">
        <v>45013</v>
      </c>
      <c r="K76" s="2" t="n">
        <v>2608</v>
      </c>
      <c r="L76" s="2" t="n">
        <v>50815</v>
      </c>
      <c r="M76" s="2" t="n">
        <f aca="false">SUM(B76:L76)</f>
        <v>241559</v>
      </c>
      <c r="N76" s="2"/>
      <c r="O76" s="9" t="n">
        <f aca="false">B76/$M76</f>
        <v>0.0566031487131508</v>
      </c>
      <c r="P76" s="9" t="n">
        <f aca="false">C76/$M76</f>
        <v>0.217122938909335</v>
      </c>
      <c r="Q76" s="9" t="n">
        <f aca="false">D76/$M76</f>
        <v>0.231293390020657</v>
      </c>
      <c r="R76" s="9" t="n">
        <f aca="false">E76/$M76</f>
        <v>0.0569301909678381</v>
      </c>
      <c r="S76" s="9" t="n">
        <f aca="false">F76/$M76</f>
        <v>0.00504638618308571</v>
      </c>
      <c r="T76" s="9" t="n">
        <f aca="false">G76/$M76</f>
        <v>0.0106723409187817</v>
      </c>
      <c r="U76" s="9" t="n">
        <f aca="false">H76/$M76</f>
        <v>0.00178010341158889</v>
      </c>
      <c r="V76" s="9" t="n">
        <f aca="false">I76/$M76</f>
        <v>0.0130485719844841</v>
      </c>
      <c r="W76" s="9" t="n">
        <f aca="false">J76/$M76</f>
        <v>0.18634370899035</v>
      </c>
      <c r="X76" s="9" t="n">
        <f aca="false">K76/$M76</f>
        <v>0.0107965341800554</v>
      </c>
      <c r="Y76" s="9" t="n">
        <f aca="false">L76/$M76</f>
        <v>0.210362685720673</v>
      </c>
      <c r="Z76" s="9" t="n">
        <f aca="false">M76/$M76</f>
        <v>1</v>
      </c>
      <c r="AB76" s="10" t="n">
        <f aca="false">P$119*P76+Q$119</f>
        <v>0.234983007000778</v>
      </c>
      <c r="AC76" s="11" t="n">
        <f aca="false">(Q76-AB76)/Q76</f>
        <v>-0.0159521073204548</v>
      </c>
    </row>
    <row r="77" customFormat="false" ht="12.8" hidden="false" customHeight="false" outlineLevel="0" collapsed="false">
      <c r="A77" s="2" t="s">
        <v>90</v>
      </c>
      <c r="B77" s="2" t="n">
        <v>24784</v>
      </c>
      <c r="C77" s="2" t="n">
        <v>77918</v>
      </c>
      <c r="D77" s="2" t="n">
        <v>100174</v>
      </c>
      <c r="E77" s="2" t="n">
        <v>21805</v>
      </c>
      <c r="F77" s="2" t="n">
        <v>1919</v>
      </c>
      <c r="G77" s="2" t="n">
        <v>4263</v>
      </c>
      <c r="H77" s="2" t="n">
        <v>827</v>
      </c>
      <c r="I77" s="2" t="n">
        <v>4649</v>
      </c>
      <c r="J77" s="2" t="n">
        <v>67077</v>
      </c>
      <c r="K77" s="2" t="n">
        <v>5021</v>
      </c>
      <c r="L77" s="2" t="n">
        <v>105050</v>
      </c>
      <c r="M77" s="2" t="n">
        <f aca="false">SUM(B77:L77)</f>
        <v>413487</v>
      </c>
      <c r="N77" s="2"/>
      <c r="O77" s="9" t="n">
        <f aca="false">B77/$M77</f>
        <v>0.0599390065467596</v>
      </c>
      <c r="P77" s="9" t="n">
        <f aca="false">C77/$M77</f>
        <v>0.188441232735249</v>
      </c>
      <c r="Q77" s="9" t="n">
        <f aca="false">D77/$M77</f>
        <v>0.242266383223656</v>
      </c>
      <c r="R77" s="9" t="n">
        <f aca="false">E77/$M77</f>
        <v>0.0527344269590096</v>
      </c>
      <c r="S77" s="9" t="n">
        <f aca="false">F77/$M77</f>
        <v>0.00464101652530793</v>
      </c>
      <c r="T77" s="9" t="n">
        <f aca="false">G77/$M77</f>
        <v>0.010309876731312</v>
      </c>
      <c r="U77" s="9" t="n">
        <f aca="false">H77/$M77</f>
        <v>0.0020000628798487</v>
      </c>
      <c r="V77" s="9" t="n">
        <f aca="false">I77/$M77</f>
        <v>0.011243400638956</v>
      </c>
      <c r="W77" s="9" t="n">
        <f aca="false">J77/$M77</f>
        <v>0.16222275428248</v>
      </c>
      <c r="X77" s="9" t="n">
        <f aca="false">K77/$M77</f>
        <v>0.01214306616653</v>
      </c>
      <c r="Y77" s="9" t="n">
        <f aca="false">L77/$M77</f>
        <v>0.25405877331089</v>
      </c>
      <c r="Z77" s="9" t="n">
        <f aca="false">M77/$M77</f>
        <v>1</v>
      </c>
      <c r="AB77" s="10" t="n">
        <f aca="false">P$119*P77+Q$119</f>
        <v>0.250780936838703</v>
      </c>
      <c r="AC77" s="11" t="n">
        <f aca="false">(Q77-AB77)/Q77</f>
        <v>-0.0351454192767072</v>
      </c>
    </row>
    <row r="78" customFormat="false" ht="12.8" hidden="false" customHeight="false" outlineLevel="0" collapsed="false">
      <c r="A78" s="2" t="s">
        <v>91</v>
      </c>
      <c r="B78" s="2" t="n">
        <v>17997</v>
      </c>
      <c r="C78" s="2" t="n">
        <v>53719</v>
      </c>
      <c r="D78" s="2" t="n">
        <v>375005</v>
      </c>
      <c r="E78" s="2" t="n">
        <v>109550</v>
      </c>
      <c r="F78" s="2" t="n">
        <v>2897</v>
      </c>
      <c r="G78" s="2" t="n">
        <v>6799</v>
      </c>
      <c r="H78" s="2" t="n">
        <v>1472</v>
      </c>
      <c r="I78" s="2" t="n">
        <v>5490</v>
      </c>
      <c r="J78" s="2" t="n">
        <v>210548</v>
      </c>
      <c r="K78" s="2" t="n">
        <v>8335</v>
      </c>
      <c r="L78" s="2" t="n">
        <v>284744</v>
      </c>
      <c r="M78" s="2" t="n">
        <f aca="false">SUM(B78:L78)</f>
        <v>1076556</v>
      </c>
      <c r="N78" s="2"/>
      <c r="O78" s="9" t="n">
        <f aca="false">B78/$M78</f>
        <v>0.016717198176407</v>
      </c>
      <c r="P78" s="9" t="n">
        <f aca="false">C78/$M78</f>
        <v>0.0498989369805194</v>
      </c>
      <c r="Q78" s="9" t="n">
        <f aca="false">D78/$M78</f>
        <v>0.348337661951631</v>
      </c>
      <c r="R78" s="9" t="n">
        <f aca="false">E78/$M78</f>
        <v>0.101759685515663</v>
      </c>
      <c r="S78" s="9" t="n">
        <f aca="false">F78/$M78</f>
        <v>0.00269098867128138</v>
      </c>
      <c r="T78" s="9" t="n">
        <f aca="false">G78/$M78</f>
        <v>0.00631550982949331</v>
      </c>
      <c r="U78" s="9" t="n">
        <f aca="false">H78/$M78</f>
        <v>0.00136732320473807</v>
      </c>
      <c r="V78" s="9" t="n">
        <f aca="false">I78/$M78</f>
        <v>0.00509959537636686</v>
      </c>
      <c r="W78" s="9" t="n">
        <f aca="false">J78/$M78</f>
        <v>0.195575520455973</v>
      </c>
      <c r="X78" s="9" t="n">
        <f aca="false">K78/$M78</f>
        <v>0.00774228186921999</v>
      </c>
      <c r="Y78" s="9" t="n">
        <f aca="false">L78/$M78</f>
        <v>0.264495297968708</v>
      </c>
      <c r="Z78" s="9" t="n">
        <f aca="false">M78/$M78</f>
        <v>1</v>
      </c>
      <c r="AB78" s="10" t="n">
        <f aca="false">P$119*P78+Q$119</f>
        <v>0.327090255908978</v>
      </c>
      <c r="AC78" s="11" t="n">
        <f aca="false">(Q78-AB78)/Q78</f>
        <v>0.0609965799380128</v>
      </c>
    </row>
    <row r="79" customFormat="false" ht="12.8" hidden="false" customHeight="false" outlineLevel="0" collapsed="false">
      <c r="A79" s="2" t="s">
        <v>92</v>
      </c>
      <c r="B79" s="2" t="n">
        <v>33036</v>
      </c>
      <c r="C79" s="2" t="n">
        <v>170943</v>
      </c>
      <c r="D79" s="2" t="n">
        <v>145756</v>
      </c>
      <c r="E79" s="2" t="n">
        <v>41516</v>
      </c>
      <c r="F79" s="2" t="n">
        <v>5356</v>
      </c>
      <c r="G79" s="2" t="n">
        <v>8321</v>
      </c>
      <c r="H79" s="2" t="n">
        <v>1278</v>
      </c>
      <c r="I79" s="2" t="n">
        <v>4383</v>
      </c>
      <c r="J79" s="2" t="n">
        <v>152393</v>
      </c>
      <c r="K79" s="2" t="n">
        <v>5205</v>
      </c>
      <c r="L79" s="2" t="n">
        <v>118333</v>
      </c>
      <c r="M79" s="2" t="n">
        <f aca="false">SUM(B79:L79)</f>
        <v>686520</v>
      </c>
      <c r="N79" s="2"/>
      <c r="O79" s="9" t="n">
        <f aca="false">B79/$M79</f>
        <v>0.0481209578744975</v>
      </c>
      <c r="P79" s="9" t="n">
        <f aca="false">C79/$M79</f>
        <v>0.248999300821535</v>
      </c>
      <c r="Q79" s="9" t="n">
        <f aca="false">D79/$M79</f>
        <v>0.212311367476548</v>
      </c>
      <c r="R79" s="9" t="n">
        <f aca="false">E79/$M79</f>
        <v>0.0604731107615219</v>
      </c>
      <c r="S79" s="9" t="n">
        <f aca="false">F79/$M79</f>
        <v>0.00780166637534231</v>
      </c>
      <c r="T79" s="9" t="n">
        <f aca="false">G79/$M79</f>
        <v>0.0121205500203927</v>
      </c>
      <c r="U79" s="9" t="n">
        <f aca="false">H79/$M79</f>
        <v>0.00186156266386995</v>
      </c>
      <c r="V79" s="9" t="n">
        <f aca="false">I79/$M79</f>
        <v>0.00638437336130047</v>
      </c>
      <c r="W79" s="9" t="n">
        <f aca="false">J79/$M79</f>
        <v>0.221978966381169</v>
      </c>
      <c r="X79" s="9" t="n">
        <f aca="false">K79/$M79</f>
        <v>0.00758171648313232</v>
      </c>
      <c r="Y79" s="9" t="n">
        <f aca="false">L79/$M79</f>
        <v>0.172366427780691</v>
      </c>
      <c r="Z79" s="9" t="n">
        <f aca="false">M79/$M79</f>
        <v>1</v>
      </c>
      <c r="AB79" s="10" t="n">
        <f aca="false">P$119*P79+Q$119</f>
        <v>0.217425455650078</v>
      </c>
      <c r="AC79" s="11" t="n">
        <f aca="false">(Q79-AB79)/Q79</f>
        <v>-0.02408767949787</v>
      </c>
    </row>
    <row r="80" customFormat="false" ht="12.8" hidden="false" customHeight="false" outlineLevel="0" collapsed="false">
      <c r="A80" s="2" t="s">
        <v>93</v>
      </c>
      <c r="B80" s="2" t="n">
        <v>41528</v>
      </c>
      <c r="C80" s="2" t="n">
        <v>155609</v>
      </c>
      <c r="D80" s="2" t="n">
        <v>157373</v>
      </c>
      <c r="E80" s="2" t="n">
        <v>38782</v>
      </c>
      <c r="F80" s="2" t="n">
        <v>3706</v>
      </c>
      <c r="G80" s="2" t="n">
        <v>6354</v>
      </c>
      <c r="H80" s="2" t="n">
        <v>1247</v>
      </c>
      <c r="I80" s="2" t="n">
        <v>5185</v>
      </c>
      <c r="J80" s="2" t="n">
        <v>141867</v>
      </c>
      <c r="K80" s="2" t="n">
        <v>8197</v>
      </c>
      <c r="L80" s="2" t="n">
        <v>121045</v>
      </c>
      <c r="M80" s="2" t="n">
        <f aca="false">SUM(B80:L80)</f>
        <v>680893</v>
      </c>
      <c r="N80" s="2"/>
      <c r="O80" s="9" t="n">
        <f aca="false">B80/$M80</f>
        <v>0.0609904933667992</v>
      </c>
      <c r="P80" s="9" t="n">
        <f aca="false">C80/$M80</f>
        <v>0.228536642321187</v>
      </c>
      <c r="Q80" s="9" t="n">
        <f aca="false">D80/$M80</f>
        <v>0.231127357749309</v>
      </c>
      <c r="R80" s="9" t="n">
        <f aca="false">E80/$M80</f>
        <v>0.0569575542706416</v>
      </c>
      <c r="S80" s="9" t="n">
        <f aca="false">F80/$M80</f>
        <v>0.00544285225431896</v>
      </c>
      <c r="T80" s="9" t="n">
        <f aca="false">G80/$M80</f>
        <v>0.00933186271558086</v>
      </c>
      <c r="U80" s="9" t="n">
        <f aca="false">H80/$M80</f>
        <v>0.00183141844607009</v>
      </c>
      <c r="V80" s="9" t="n">
        <f aca="false">I80/$M80</f>
        <v>0.00761499971361139</v>
      </c>
      <c r="W80" s="9" t="n">
        <f aca="false">J80/$M80</f>
        <v>0.208354322925922</v>
      </c>
      <c r="X80" s="9" t="n">
        <f aca="false">K80/$M80</f>
        <v>0.0120386022473428</v>
      </c>
      <c r="Y80" s="9" t="n">
        <f aca="false">L80/$M80</f>
        <v>0.177773893989217</v>
      </c>
      <c r="Z80" s="9" t="n">
        <f aca="false">M80/$M80</f>
        <v>1</v>
      </c>
      <c r="AB80" s="10" t="n">
        <f aca="false">P$119*P80+Q$119</f>
        <v>0.228696320825385</v>
      </c>
      <c r="AC80" s="11" t="n">
        <f aca="false">(Q80-AB80)/Q80</f>
        <v>0.010518170361125</v>
      </c>
    </row>
    <row r="81" customFormat="false" ht="12.8" hidden="false" customHeight="false" outlineLevel="0" collapsed="false">
      <c r="A81" s="2" t="s">
        <v>94</v>
      </c>
      <c r="B81" s="2" t="n">
        <v>32906</v>
      </c>
      <c r="C81" s="2" t="n">
        <v>98024</v>
      </c>
      <c r="D81" s="2" t="n">
        <v>219063</v>
      </c>
      <c r="E81" s="2" t="n">
        <v>52564</v>
      </c>
      <c r="F81" s="2" t="n">
        <v>2872</v>
      </c>
      <c r="G81" s="2" t="n">
        <v>5448</v>
      </c>
      <c r="H81" s="2" t="n">
        <v>1358</v>
      </c>
      <c r="I81" s="2" t="n">
        <v>5371</v>
      </c>
      <c r="J81" s="2" t="n">
        <v>126345</v>
      </c>
      <c r="K81" s="2" t="n">
        <v>8148</v>
      </c>
      <c r="L81" s="2" t="n">
        <v>206835</v>
      </c>
      <c r="M81" s="2" t="n">
        <f aca="false">SUM(B81:L81)</f>
        <v>758934</v>
      </c>
      <c r="N81" s="2"/>
      <c r="O81" s="9" t="n">
        <f aca="false">B81/$M81</f>
        <v>0.0433581839791075</v>
      </c>
      <c r="P81" s="9" t="n">
        <f aca="false">C81/$M81</f>
        <v>0.129160111419438</v>
      </c>
      <c r="Q81" s="9" t="n">
        <f aca="false">D81/$M81</f>
        <v>0.288645652981682</v>
      </c>
      <c r="R81" s="9" t="n">
        <f aca="false">E81/$M81</f>
        <v>0.0692603045851154</v>
      </c>
      <c r="S81" s="9" t="n">
        <f aca="false">F81/$M81</f>
        <v>0.00378425528438573</v>
      </c>
      <c r="T81" s="9" t="n">
        <f aca="false">G81/$M81</f>
        <v>0.0071784898291551</v>
      </c>
      <c r="U81" s="9" t="n">
        <f aca="false">H81/$M81</f>
        <v>0.00178935190675342</v>
      </c>
      <c r="V81" s="9" t="n">
        <f aca="false">I81/$M81</f>
        <v>0.0070770317313495</v>
      </c>
      <c r="W81" s="9" t="n">
        <f aca="false">J81/$M81</f>
        <v>0.166476926847394</v>
      </c>
      <c r="X81" s="9" t="n">
        <f aca="false">K81/$M81</f>
        <v>0.0107361114405205</v>
      </c>
      <c r="Y81" s="9" t="n">
        <f aca="false">L81/$M81</f>
        <v>0.272533579995098</v>
      </c>
      <c r="Z81" s="9" t="n">
        <f aca="false">M81/$M81</f>
        <v>1</v>
      </c>
      <c r="AB81" s="10" t="n">
        <f aca="false">P$119*P81+Q$119</f>
        <v>0.283433073694732</v>
      </c>
      <c r="AC81" s="11" t="n">
        <f aca="false">(Q81-AB81)/Q81</f>
        <v>0.0180587486182611</v>
      </c>
    </row>
    <row r="82" customFormat="false" ht="12.8" hidden="false" customHeight="false" outlineLevel="0" collapsed="false">
      <c r="A82" s="2" t="s">
        <v>95</v>
      </c>
      <c r="B82" s="2" t="n">
        <v>11356</v>
      </c>
      <c r="C82" s="2" t="n">
        <v>38640</v>
      </c>
      <c r="D82" s="2" t="n">
        <v>57826</v>
      </c>
      <c r="E82" s="2" t="n">
        <v>14950</v>
      </c>
      <c r="F82" s="2" t="n">
        <v>1869</v>
      </c>
      <c r="G82" s="2" t="n">
        <v>3483</v>
      </c>
      <c r="H82" s="2" t="n">
        <v>393</v>
      </c>
      <c r="I82" s="2" t="n">
        <v>2599</v>
      </c>
      <c r="J82" s="2" t="n">
        <v>41609</v>
      </c>
      <c r="K82" s="2" t="n">
        <v>1478</v>
      </c>
      <c r="L82" s="2" t="n">
        <v>40195</v>
      </c>
      <c r="M82" s="2" t="n">
        <f aca="false">SUM(B82:L82)</f>
        <v>214398</v>
      </c>
      <c r="N82" s="2"/>
      <c r="O82" s="9" t="n">
        <f aca="false">B82/$M82</f>
        <v>0.0529669120047762</v>
      </c>
      <c r="P82" s="9" t="n">
        <f aca="false">C82/$M82</f>
        <v>0.180225561805614</v>
      </c>
      <c r="Q82" s="9" t="n">
        <f aca="false">D82/$M82</f>
        <v>0.269713336878142</v>
      </c>
      <c r="R82" s="9" t="n">
        <f aca="false">E82/$M82</f>
        <v>0.069730128079553</v>
      </c>
      <c r="S82" s="9" t="n">
        <f aca="false">F82/$M82</f>
        <v>0.00871743206559763</v>
      </c>
      <c r="T82" s="9" t="n">
        <f aca="false">G82/$M82</f>
        <v>0.0162454873646209</v>
      </c>
      <c r="U82" s="9" t="n">
        <f aca="false">H82/$M82</f>
        <v>0.00183303948730865</v>
      </c>
      <c r="V82" s="9" t="n">
        <f aca="false">I82/$M82</f>
        <v>0.01212231457383</v>
      </c>
      <c r="W82" s="9" t="n">
        <f aca="false">J82/$M82</f>
        <v>0.19407363874663</v>
      </c>
      <c r="X82" s="9" t="n">
        <f aca="false">K82/$M82</f>
        <v>0.00689372102351701</v>
      </c>
      <c r="Y82" s="9" t="n">
        <f aca="false">L82/$M82</f>
        <v>0.18747842797041</v>
      </c>
      <c r="Z82" s="9" t="n">
        <f aca="false">M82/$M82</f>
        <v>1</v>
      </c>
      <c r="AB82" s="10" t="n">
        <f aca="false">P$119*P82+Q$119</f>
        <v>0.255306141585243</v>
      </c>
      <c r="AC82" s="11" t="n">
        <f aca="false">(Q82-AB82)/Q82</f>
        <v>0.0534166958877827</v>
      </c>
    </row>
    <row r="83" customFormat="false" ht="12.8" hidden="false" customHeight="false" outlineLevel="0" collapsed="false">
      <c r="A83" s="2" t="s">
        <v>96</v>
      </c>
      <c r="B83" s="2" t="n">
        <v>15462</v>
      </c>
      <c r="C83" s="2" t="n">
        <v>97081</v>
      </c>
      <c r="D83" s="2" t="n">
        <v>69520</v>
      </c>
      <c r="E83" s="2" t="n">
        <v>14260</v>
      </c>
      <c r="F83" s="2" t="n">
        <v>3111</v>
      </c>
      <c r="G83" s="2" t="n">
        <v>3661</v>
      </c>
      <c r="H83" s="2" t="n">
        <v>579</v>
      </c>
      <c r="I83" s="2" t="n">
        <v>2365</v>
      </c>
      <c r="J83" s="2" t="n">
        <v>59491</v>
      </c>
      <c r="K83" s="2" t="n">
        <v>2272</v>
      </c>
      <c r="L83" s="2" t="n">
        <v>51834</v>
      </c>
      <c r="M83" s="2" t="n">
        <f aca="false">SUM(B83:L83)</f>
        <v>319636</v>
      </c>
      <c r="N83" s="2"/>
      <c r="O83" s="9" t="n">
        <f aca="false">B83/$M83</f>
        <v>0.048373775169255</v>
      </c>
      <c r="P83" s="9" t="n">
        <f aca="false">C83/$M83</f>
        <v>0.303723610607066</v>
      </c>
      <c r="Q83" s="9" t="n">
        <f aca="false">D83/$M83</f>
        <v>0.217497403296249</v>
      </c>
      <c r="R83" s="9" t="n">
        <f aca="false">E83/$M83</f>
        <v>0.0446132475691099</v>
      </c>
      <c r="S83" s="9" t="n">
        <f aca="false">F83/$M83</f>
        <v>0.00973294622633245</v>
      </c>
      <c r="T83" s="9" t="n">
        <f aca="false">G83/$M83</f>
        <v>0.0114536535308914</v>
      </c>
      <c r="U83" s="9" t="n">
        <f aca="false">H83/$M83</f>
        <v>0.00181143550789023</v>
      </c>
      <c r="V83" s="9" t="n">
        <f aca="false">I83/$M83</f>
        <v>0.00739904140960342</v>
      </c>
      <c r="W83" s="9" t="n">
        <f aca="false">J83/$M83</f>
        <v>0.186121087737301</v>
      </c>
      <c r="X83" s="9" t="n">
        <f aca="false">K83/$M83</f>
        <v>0.00710808544719619</v>
      </c>
      <c r="Y83" s="9" t="n">
        <f aca="false">L83/$M83</f>
        <v>0.162165713499105</v>
      </c>
      <c r="Z83" s="9" t="n">
        <f aca="false">M83/$M83</f>
        <v>1</v>
      </c>
      <c r="AB83" s="10" t="n">
        <f aca="false">P$119*P83+Q$119</f>
        <v>0.187283217905457</v>
      </c>
      <c r="AC83" s="11" t="n">
        <f aca="false">(Q83-AB83)/Q83</f>
        <v>0.138917453417309</v>
      </c>
    </row>
    <row r="84" customFormat="false" ht="12.8" hidden="false" customHeight="false" outlineLevel="0" collapsed="false">
      <c r="A84" s="2" t="s">
        <v>97</v>
      </c>
      <c r="B84" s="2" t="n">
        <v>11440</v>
      </c>
      <c r="C84" s="2" t="n">
        <v>52402</v>
      </c>
      <c r="D84" s="2" t="n">
        <v>51755</v>
      </c>
      <c r="E84" s="2" t="n">
        <v>15530</v>
      </c>
      <c r="F84" s="2" t="n">
        <v>1397</v>
      </c>
      <c r="G84" s="2" t="n">
        <v>2721</v>
      </c>
      <c r="H84" s="2" t="n">
        <v>439</v>
      </c>
      <c r="I84" s="2" t="n">
        <v>7105</v>
      </c>
      <c r="J84" s="2" t="n">
        <v>48094</v>
      </c>
      <c r="K84" s="2" t="n">
        <v>1822</v>
      </c>
      <c r="L84" s="2" t="n">
        <v>41052</v>
      </c>
      <c r="M84" s="2" t="n">
        <f aca="false">SUM(B84:L84)</f>
        <v>233757</v>
      </c>
      <c r="N84" s="2"/>
      <c r="O84" s="9" t="n">
        <f aca="false">B84/$M84</f>
        <v>0.0489397108963582</v>
      </c>
      <c r="P84" s="9" t="n">
        <f aca="false">C84/$M84</f>
        <v>0.224172965943266</v>
      </c>
      <c r="Q84" s="9" t="n">
        <f aca="false">D84/$M84</f>
        <v>0.221405134391697</v>
      </c>
      <c r="R84" s="9" t="n">
        <f aca="false">E84/$M84</f>
        <v>0.0664365131311576</v>
      </c>
      <c r="S84" s="9" t="n">
        <f aca="false">F84/$M84</f>
        <v>0.00597629161907451</v>
      </c>
      <c r="T84" s="9" t="n">
        <f aca="false">G84/$M84</f>
        <v>0.0116402931249118</v>
      </c>
      <c r="U84" s="9" t="n">
        <f aca="false">H84/$M84</f>
        <v>0.00187801862618018</v>
      </c>
      <c r="V84" s="9" t="n">
        <f aca="false">I84/$M84</f>
        <v>0.0303948117061735</v>
      </c>
      <c r="W84" s="9" t="n">
        <f aca="false">J84/$M84</f>
        <v>0.205743571315511</v>
      </c>
      <c r="X84" s="9" t="n">
        <f aca="false">K84/$M84</f>
        <v>0.00779441899066124</v>
      </c>
      <c r="Y84" s="9" t="n">
        <f aca="false">L84/$M84</f>
        <v>0.175618270255008</v>
      </c>
      <c r="Z84" s="9" t="n">
        <f aca="false">M84/$M84</f>
        <v>1</v>
      </c>
      <c r="AB84" s="10" t="n">
        <f aca="false">P$119*P84+Q$119</f>
        <v>0.231099840784602</v>
      </c>
      <c r="AC84" s="11" t="n">
        <f aca="false">(Q84-AB84)/Q84</f>
        <v>-0.0437871796403486</v>
      </c>
    </row>
    <row r="85" customFormat="false" ht="12.8" hidden="false" customHeight="false" outlineLevel="0" collapsed="false">
      <c r="A85" s="2" t="s">
        <v>98</v>
      </c>
      <c r="B85" s="2" t="n">
        <v>7233</v>
      </c>
      <c r="C85" s="2" t="n">
        <v>39183</v>
      </c>
      <c r="D85" s="2" t="n">
        <v>30319</v>
      </c>
      <c r="E85" s="2" t="n">
        <v>8567</v>
      </c>
      <c r="F85" s="2" t="n">
        <v>830</v>
      </c>
      <c r="G85" s="2" t="n">
        <v>1573</v>
      </c>
      <c r="H85" s="2" t="n">
        <v>266</v>
      </c>
      <c r="I85" s="2" t="n">
        <v>3660</v>
      </c>
      <c r="J85" s="2" t="n">
        <v>27841</v>
      </c>
      <c r="K85" s="2" t="n">
        <v>1337</v>
      </c>
      <c r="L85" s="2" t="n">
        <v>25992</v>
      </c>
      <c r="M85" s="2" t="n">
        <f aca="false">SUM(B85:L85)</f>
        <v>146801</v>
      </c>
      <c r="N85" s="2"/>
      <c r="O85" s="9" t="n">
        <f aca="false">B85/$M85</f>
        <v>0.0492707815341857</v>
      </c>
      <c r="P85" s="9" t="n">
        <f aca="false">C85/$M85</f>
        <v>0.266912350733306</v>
      </c>
      <c r="Q85" s="9" t="n">
        <f aca="false">D85/$M85</f>
        <v>0.206531290658783</v>
      </c>
      <c r="R85" s="9" t="n">
        <f aca="false">E85/$M85</f>
        <v>0.0583579130932351</v>
      </c>
      <c r="S85" s="9" t="n">
        <f aca="false">F85/$M85</f>
        <v>0.00565391243928856</v>
      </c>
      <c r="T85" s="9" t="n">
        <f aca="false">G85/$M85</f>
        <v>0.0107151858638565</v>
      </c>
      <c r="U85" s="9" t="n">
        <f aca="false">H85/$M85</f>
        <v>0.00181197675765151</v>
      </c>
      <c r="V85" s="9" t="n">
        <f aca="false">I85/$M85</f>
        <v>0.0249317102744532</v>
      </c>
      <c r="W85" s="9" t="n">
        <f aca="false">J85/$M85</f>
        <v>0.189651296653293</v>
      </c>
      <c r="X85" s="9" t="n">
        <f aca="false">K85/$M85</f>
        <v>0.00910756738714314</v>
      </c>
      <c r="Y85" s="9" t="n">
        <f aca="false">L85/$M85</f>
        <v>0.177056014604805</v>
      </c>
      <c r="Z85" s="9" t="n">
        <f aca="false">M85/$M85</f>
        <v>1</v>
      </c>
      <c r="AB85" s="10" t="n">
        <f aca="false">P$119*P85+Q$119</f>
        <v>0.207558918981311</v>
      </c>
      <c r="AC85" s="11" t="n">
        <f aca="false">(Q85-AB85)/Q85</f>
        <v>-0.00497565438752884</v>
      </c>
    </row>
    <row r="86" customFormat="false" ht="12.8" hidden="false" customHeight="false" outlineLevel="0" collapsed="false">
      <c r="A86" s="2" t="s">
        <v>99</v>
      </c>
      <c r="B86" s="2" t="n">
        <v>29177</v>
      </c>
      <c r="C86" s="2" t="n">
        <v>186376</v>
      </c>
      <c r="D86" s="2" t="n">
        <v>108597</v>
      </c>
      <c r="E86" s="2" t="n">
        <v>21089</v>
      </c>
      <c r="F86" s="2" t="n">
        <v>2274</v>
      </c>
      <c r="G86" s="2" t="n">
        <v>4655</v>
      </c>
      <c r="H86" s="2" t="n">
        <v>977</v>
      </c>
      <c r="I86" s="2" t="n">
        <v>6933</v>
      </c>
      <c r="J86" s="2" t="n">
        <v>94184</v>
      </c>
      <c r="K86" s="2" t="n">
        <v>5860</v>
      </c>
      <c r="L86" s="2" t="n">
        <v>152316</v>
      </c>
      <c r="M86" s="2" t="n">
        <f aca="false">SUM(B86:L86)</f>
        <v>612438</v>
      </c>
      <c r="N86" s="2"/>
      <c r="O86" s="9" t="n">
        <f aca="false">B86/$M86</f>
        <v>0.0476407407770256</v>
      </c>
      <c r="P86" s="9" t="n">
        <f aca="false">C86/$M86</f>
        <v>0.304318151388385</v>
      </c>
      <c r="Q86" s="9" t="n">
        <f aca="false">D86/$M86</f>
        <v>0.177319173532668</v>
      </c>
      <c r="R86" s="9" t="n">
        <f aca="false">E86/$M86</f>
        <v>0.0344345060234669</v>
      </c>
      <c r="S86" s="9" t="n">
        <f aca="false">F86/$M86</f>
        <v>0.00371302891068157</v>
      </c>
      <c r="T86" s="9" t="n">
        <f aca="false">G86/$M86</f>
        <v>0.00760076938400295</v>
      </c>
      <c r="U86" s="9" t="n">
        <f aca="false">H86/$M86</f>
        <v>0.00159526352055228</v>
      </c>
      <c r="V86" s="9" t="n">
        <f aca="false">I86/$M86</f>
        <v>0.0113203295680542</v>
      </c>
      <c r="W86" s="9" t="n">
        <f aca="false">J86/$M86</f>
        <v>0.153785362763251</v>
      </c>
      <c r="X86" s="9" t="n">
        <f aca="false">K86/$M86</f>
        <v>0.00956831548662885</v>
      </c>
      <c r="Y86" s="9" t="n">
        <f aca="false">L86/$M86</f>
        <v>0.248704358645283</v>
      </c>
      <c r="Z86" s="9" t="n">
        <f aca="false">M86/$M86</f>
        <v>1</v>
      </c>
      <c r="AB86" s="10" t="n">
        <f aca="false">P$119*P86+Q$119</f>
        <v>0.186955743887975</v>
      </c>
      <c r="AC86" s="11" t="n">
        <f aca="false">(Q86-AB86)/Q86</f>
        <v>-0.0543459015927081</v>
      </c>
    </row>
    <row r="87" customFormat="false" ht="12.8" hidden="false" customHeight="false" outlineLevel="0" collapsed="false">
      <c r="A87" s="2" t="s">
        <v>100</v>
      </c>
      <c r="B87" s="2" t="n">
        <v>14427</v>
      </c>
      <c r="C87" s="2" t="n">
        <v>95940</v>
      </c>
      <c r="D87" s="2" t="n">
        <v>58139</v>
      </c>
      <c r="E87" s="2" t="n">
        <v>13532</v>
      </c>
      <c r="F87" s="2" t="n">
        <v>1390</v>
      </c>
      <c r="G87" s="2" t="n">
        <v>2806</v>
      </c>
      <c r="H87" s="2" t="n">
        <v>543</v>
      </c>
      <c r="I87" s="2" t="n">
        <v>3986</v>
      </c>
      <c r="J87" s="2" t="n">
        <v>60856</v>
      </c>
      <c r="K87" s="2" t="n">
        <v>2888</v>
      </c>
      <c r="L87" s="2" t="n">
        <v>59550</v>
      </c>
      <c r="M87" s="2" t="n">
        <f aca="false">SUM(B87:L87)</f>
        <v>314057</v>
      </c>
      <c r="N87" s="2"/>
      <c r="O87" s="9" t="n">
        <f aca="false">B87/$M87</f>
        <v>0.0459375208958883</v>
      </c>
      <c r="P87" s="9" t="n">
        <f aca="false">C87/$M87</f>
        <v>0.305485946818571</v>
      </c>
      <c r="Q87" s="9" t="n">
        <f aca="false">D87/$M87</f>
        <v>0.185122445925421</v>
      </c>
      <c r="R87" s="9" t="n">
        <f aca="false">E87/$M87</f>
        <v>0.0430877197451418</v>
      </c>
      <c r="S87" s="9" t="n">
        <f aca="false">F87/$M87</f>
        <v>0.004425948155908</v>
      </c>
      <c r="T87" s="9" t="n">
        <f aca="false">G87/$M87</f>
        <v>0.00893468383127904</v>
      </c>
      <c r="U87" s="9" t="n">
        <f aca="false">H87/$M87</f>
        <v>0.00172898550263169</v>
      </c>
      <c r="V87" s="9" t="n">
        <f aca="false">I87/$M87</f>
        <v>0.0126919635607549</v>
      </c>
      <c r="W87" s="9" t="n">
        <f aca="false">J87/$M87</f>
        <v>0.193773741709308</v>
      </c>
      <c r="X87" s="9" t="n">
        <f aca="false">K87/$M87</f>
        <v>0.00919578293112397</v>
      </c>
      <c r="Y87" s="9" t="n">
        <f aca="false">L87/$M87</f>
        <v>0.189615260923972</v>
      </c>
      <c r="Z87" s="9" t="n">
        <f aca="false">M87/$M87</f>
        <v>1</v>
      </c>
      <c r="AB87" s="10" t="n">
        <f aca="false">P$119*P87+Q$119</f>
        <v>0.186312520288962</v>
      </c>
      <c r="AC87" s="11" t="n">
        <f aca="false">(Q87-AB87)/Q87</f>
        <v>-0.00642857951444867</v>
      </c>
    </row>
    <row r="88" customFormat="false" ht="12.8" hidden="false" customHeight="false" outlineLevel="0" collapsed="false">
      <c r="A88" s="2" t="s">
        <v>101</v>
      </c>
      <c r="B88" s="2" t="n">
        <v>24211</v>
      </c>
      <c r="C88" s="2" t="n">
        <v>77590</v>
      </c>
      <c r="D88" s="2" t="n">
        <v>109989</v>
      </c>
      <c r="E88" s="2" t="n">
        <v>21356</v>
      </c>
      <c r="F88" s="2" t="n">
        <v>3294</v>
      </c>
      <c r="G88" s="2" t="n">
        <v>5219</v>
      </c>
      <c r="H88" s="2" t="n">
        <v>696</v>
      </c>
      <c r="I88" s="2" t="n">
        <v>3810</v>
      </c>
      <c r="J88" s="2" t="n">
        <v>63155</v>
      </c>
      <c r="K88" s="2" t="n">
        <v>2705</v>
      </c>
      <c r="L88" s="2" t="n">
        <v>106804</v>
      </c>
      <c r="M88" s="2" t="n">
        <f aca="false">SUM(B88:L88)</f>
        <v>418829</v>
      </c>
      <c r="N88" s="2"/>
      <c r="O88" s="9" t="n">
        <f aca="false">B88/$M88</f>
        <v>0.05780640786574</v>
      </c>
      <c r="P88" s="9" t="n">
        <f aca="false">C88/$M88</f>
        <v>0.185254602713757</v>
      </c>
      <c r="Q88" s="9" t="n">
        <f aca="false">D88/$M88</f>
        <v>0.262610755224686</v>
      </c>
      <c r="R88" s="9" t="n">
        <f aca="false">E88/$M88</f>
        <v>0.0509897834199638</v>
      </c>
      <c r="S88" s="9" t="n">
        <f aca="false">F88/$M88</f>
        <v>0.00786478491221955</v>
      </c>
      <c r="T88" s="9" t="n">
        <f aca="false">G88/$M88</f>
        <v>0.0124609327434347</v>
      </c>
      <c r="U88" s="9" t="n">
        <f aca="false">H88/$M88</f>
        <v>0.00166177604702635</v>
      </c>
      <c r="V88" s="9" t="n">
        <f aca="false">I88/$M88</f>
        <v>0.0090967912919115</v>
      </c>
      <c r="W88" s="9" t="n">
        <f aca="false">J88/$M88</f>
        <v>0.150789463002801</v>
      </c>
      <c r="X88" s="9" t="n">
        <f aca="false">K88/$M88</f>
        <v>0.00645848305633087</v>
      </c>
      <c r="Y88" s="9" t="n">
        <f aca="false">L88/$M88</f>
        <v>0.25500621972213</v>
      </c>
      <c r="Z88" s="9" t="n">
        <f aca="false">M88/$M88</f>
        <v>1</v>
      </c>
      <c r="AB88" s="10" t="n">
        <f aca="false">P$119*P88+Q$119</f>
        <v>0.25253613777387</v>
      </c>
      <c r="AC88" s="11" t="n">
        <f aca="false">(Q88-AB88)/Q88</f>
        <v>0.0383633086245688</v>
      </c>
    </row>
    <row r="89" customFormat="false" ht="12.8" hidden="false" customHeight="false" outlineLevel="0" collapsed="false">
      <c r="A89" s="2" t="s">
        <v>102</v>
      </c>
      <c r="B89" s="2" t="n">
        <v>11920</v>
      </c>
      <c r="C89" s="2" t="n">
        <v>47024</v>
      </c>
      <c r="D89" s="2" t="n">
        <v>59146</v>
      </c>
      <c r="E89" s="2" t="n">
        <v>16861</v>
      </c>
      <c r="F89" s="2" t="n">
        <v>2074</v>
      </c>
      <c r="G89" s="2" t="n">
        <v>3642</v>
      </c>
      <c r="H89" s="2" t="n">
        <v>560</v>
      </c>
      <c r="I89" s="2" t="n">
        <v>2861</v>
      </c>
      <c r="J89" s="2" t="n">
        <v>49061</v>
      </c>
      <c r="K89" s="2" t="n">
        <v>1896</v>
      </c>
      <c r="L89" s="2" t="n">
        <v>42703</v>
      </c>
      <c r="M89" s="2" t="n">
        <f aca="false">SUM(B89:L89)</f>
        <v>237748</v>
      </c>
      <c r="N89" s="2"/>
      <c r="O89" s="9" t="n">
        <f aca="false">B89/$M89</f>
        <v>0.0501371199757727</v>
      </c>
      <c r="P89" s="9" t="n">
        <f aca="false">C89/$M89</f>
        <v>0.197789255850733</v>
      </c>
      <c r="Q89" s="9" t="n">
        <f aca="false">D89/$M89</f>
        <v>0.248776014940189</v>
      </c>
      <c r="R89" s="9" t="n">
        <f aca="false">E89/$M89</f>
        <v>0.0709196291872066</v>
      </c>
      <c r="S89" s="9" t="n">
        <f aca="false">F89/$M89</f>
        <v>0.00872352238504635</v>
      </c>
      <c r="T89" s="9" t="n">
        <f aca="false">G89/$M89</f>
        <v>0.0153187408516581</v>
      </c>
      <c r="U89" s="9" t="n">
        <f aca="false">H89/$M89</f>
        <v>0.00235543516664704</v>
      </c>
      <c r="V89" s="9" t="n">
        <f aca="false">I89/$M89</f>
        <v>0.0120337500210307</v>
      </c>
      <c r="W89" s="9" t="n">
        <f aca="false">J89/$M89</f>
        <v>0.206357151269411</v>
      </c>
      <c r="X89" s="9" t="n">
        <f aca="false">K89/$M89</f>
        <v>0.00797483049279069</v>
      </c>
      <c r="Y89" s="9" t="n">
        <f aca="false">L89/$M89</f>
        <v>0.179614549859515</v>
      </c>
      <c r="Z89" s="9" t="n">
        <f aca="false">M89/$M89</f>
        <v>1</v>
      </c>
      <c r="AB89" s="10" t="n">
        <f aca="false">P$119*P89+Q$119</f>
        <v>0.24563203068907</v>
      </c>
      <c r="AC89" s="11" t="n">
        <f aca="false">(Q89-AB89)/Q89</f>
        <v>0.0126378109717486</v>
      </c>
    </row>
    <row r="90" customFormat="false" ht="12.8" hidden="false" customHeight="false" outlineLevel="0" collapsed="false">
      <c r="A90" s="2" t="s">
        <v>103</v>
      </c>
      <c r="B90" s="2" t="n">
        <v>9285</v>
      </c>
      <c r="C90" s="2" t="n">
        <v>37937</v>
      </c>
      <c r="D90" s="2" t="n">
        <v>55577</v>
      </c>
      <c r="E90" s="2" t="n">
        <v>16136</v>
      </c>
      <c r="F90" s="2" t="n">
        <v>1850</v>
      </c>
      <c r="G90" s="2" t="n">
        <v>3044</v>
      </c>
      <c r="H90" s="2" t="n">
        <v>440</v>
      </c>
      <c r="I90" s="2" t="n">
        <v>3518</v>
      </c>
      <c r="J90" s="2" t="n">
        <v>46549</v>
      </c>
      <c r="K90" s="2" t="n">
        <v>1557</v>
      </c>
      <c r="L90" s="2" t="n">
        <v>32521</v>
      </c>
      <c r="M90" s="2" t="n">
        <f aca="false">SUM(B90:L90)</f>
        <v>208414</v>
      </c>
      <c r="N90" s="2"/>
      <c r="O90" s="9" t="n">
        <f aca="false">B90/$M90</f>
        <v>0.0445507499496195</v>
      </c>
      <c r="P90" s="9" t="n">
        <f aca="false">C90/$M90</f>
        <v>0.182027119099485</v>
      </c>
      <c r="Q90" s="9" t="n">
        <f aca="false">D90/$M90</f>
        <v>0.266666346790523</v>
      </c>
      <c r="R90" s="9" t="n">
        <f aca="false">E90/$M90</f>
        <v>0.0774228218833668</v>
      </c>
      <c r="S90" s="9" t="n">
        <f aca="false">F90/$M90</f>
        <v>0.00887656299480841</v>
      </c>
      <c r="T90" s="9" t="n">
        <f aca="false">G90/$M90</f>
        <v>0.0146055447330794</v>
      </c>
      <c r="U90" s="9" t="n">
        <f aca="false">H90/$M90</f>
        <v>0.00211118255011659</v>
      </c>
      <c r="V90" s="9" t="n">
        <f aca="false">I90/$M90</f>
        <v>0.016879864116614</v>
      </c>
      <c r="W90" s="9" t="n">
        <f aca="false">J90/$M90</f>
        <v>0.223348719375858</v>
      </c>
      <c r="X90" s="9" t="n">
        <f aca="false">K90/$M90</f>
        <v>0.00747070734211713</v>
      </c>
      <c r="Y90" s="9" t="n">
        <f aca="false">L90/$M90</f>
        <v>0.156040381164413</v>
      </c>
      <c r="Z90" s="9" t="n">
        <f aca="false">M90/$M90</f>
        <v>1</v>
      </c>
      <c r="AB90" s="10" t="n">
        <f aca="false">P$119*P90+Q$119</f>
        <v>0.254313840933572</v>
      </c>
      <c r="AC90" s="11" t="n">
        <f aca="false">(Q90-AB90)/Q90</f>
        <v>0.046321952528393</v>
      </c>
    </row>
    <row r="91" customFormat="false" ht="12.8" hidden="false" customHeight="false" outlineLevel="0" collapsed="false">
      <c r="A91" s="2" t="s">
        <v>104</v>
      </c>
      <c r="B91" s="2" t="n">
        <v>14323</v>
      </c>
      <c r="C91" s="2" t="n">
        <v>63924</v>
      </c>
      <c r="D91" s="2" t="n">
        <v>43604</v>
      </c>
      <c r="E91" s="2" t="n">
        <v>10887</v>
      </c>
      <c r="F91" s="2" t="n">
        <v>2004</v>
      </c>
      <c r="G91" s="2" t="n">
        <v>3229</v>
      </c>
      <c r="H91" s="2" t="n">
        <v>455</v>
      </c>
      <c r="I91" s="2" t="n">
        <v>2750</v>
      </c>
      <c r="J91" s="2" t="n">
        <v>36524</v>
      </c>
      <c r="K91" s="2" t="n">
        <v>2223</v>
      </c>
      <c r="L91" s="2" t="n">
        <v>39579</v>
      </c>
      <c r="M91" s="2" t="n">
        <f aca="false">SUM(B91:L91)</f>
        <v>219502</v>
      </c>
      <c r="N91" s="2"/>
      <c r="O91" s="9" t="n">
        <f aca="false">B91/$M91</f>
        <v>0.0652522528268535</v>
      </c>
      <c r="P91" s="9" t="n">
        <f aca="false">C91/$M91</f>
        <v>0.29122285901723</v>
      </c>
      <c r="Q91" s="9" t="n">
        <f aca="false">D91/$M91</f>
        <v>0.198649670618035</v>
      </c>
      <c r="R91" s="9" t="n">
        <f aca="false">E91/$M91</f>
        <v>0.04959863691447</v>
      </c>
      <c r="S91" s="9" t="n">
        <f aca="false">F91/$M91</f>
        <v>0.00912975735984182</v>
      </c>
      <c r="T91" s="9" t="n">
        <f aca="false">G91/$M91</f>
        <v>0.0147105721132381</v>
      </c>
      <c r="U91" s="9" t="n">
        <f aca="false">H91/$M91</f>
        <v>0.00207287405126149</v>
      </c>
      <c r="V91" s="9" t="n">
        <f aca="false">I91/$M91</f>
        <v>0.0125283596504815</v>
      </c>
      <c r="W91" s="9" t="n">
        <f aca="false">J91/$M91</f>
        <v>0.166394839226977</v>
      </c>
      <c r="X91" s="9" t="n">
        <f aca="false">K91/$M91</f>
        <v>0.0101274703647347</v>
      </c>
      <c r="Y91" s="9" t="n">
        <f aca="false">L91/$M91</f>
        <v>0.180312707856876</v>
      </c>
      <c r="Z91" s="9" t="n">
        <f aca="false">M91/$M91</f>
        <v>1</v>
      </c>
      <c r="AB91" s="10" t="n">
        <f aca="false">P$119*P91+Q$119</f>
        <v>0.194168651963629</v>
      </c>
      <c r="AC91" s="11" t="n">
        <f aca="false">(Q91-AB91)/Q91</f>
        <v>0.0225573928235798</v>
      </c>
    </row>
    <row r="92" customFormat="false" ht="12.8" hidden="false" customHeight="false" outlineLevel="0" collapsed="false">
      <c r="A92" s="2" t="s">
        <v>105</v>
      </c>
      <c r="B92" s="2" t="n">
        <v>11668</v>
      </c>
      <c r="C92" s="2" t="n">
        <v>52639</v>
      </c>
      <c r="D92" s="2" t="n">
        <v>36234</v>
      </c>
      <c r="E92" s="2" t="n">
        <v>8846</v>
      </c>
      <c r="F92" s="2" t="n">
        <v>1380</v>
      </c>
      <c r="G92" s="2" t="n">
        <v>2128</v>
      </c>
      <c r="H92" s="2" t="n">
        <v>341</v>
      </c>
      <c r="I92" s="2" t="n">
        <v>1987</v>
      </c>
      <c r="J92" s="2" t="n">
        <v>30815</v>
      </c>
      <c r="K92" s="2" t="n">
        <v>1775</v>
      </c>
      <c r="L92" s="2" t="n">
        <v>36739</v>
      </c>
      <c r="M92" s="2" t="n">
        <f aca="false">SUM(B92:L92)</f>
        <v>184552</v>
      </c>
      <c r="N92" s="2"/>
      <c r="O92" s="9" t="n">
        <f aca="false">B92/$M92</f>
        <v>0.0632233733581863</v>
      </c>
      <c r="P92" s="9" t="n">
        <f aca="false">C92/$M92</f>
        <v>0.285225844206511</v>
      </c>
      <c r="Q92" s="9" t="n">
        <f aca="false">D92/$M92</f>
        <v>0.196334908318523</v>
      </c>
      <c r="R92" s="9" t="n">
        <f aca="false">E92/$M92</f>
        <v>0.0479322900862629</v>
      </c>
      <c r="S92" s="9" t="n">
        <f aca="false">F92/$M92</f>
        <v>0.00747756729810568</v>
      </c>
      <c r="T92" s="9" t="n">
        <f aca="false">G92/$M92</f>
        <v>0.0115306255147601</v>
      </c>
      <c r="U92" s="9" t="n">
        <f aca="false">H92/$M92</f>
        <v>0.00184771771641597</v>
      </c>
      <c r="V92" s="9" t="n">
        <f aca="false">I92/$M92</f>
        <v>0.0107666132038667</v>
      </c>
      <c r="W92" s="9" t="n">
        <f aca="false">J92/$M92</f>
        <v>0.166971910355889</v>
      </c>
      <c r="X92" s="9" t="n">
        <f aca="false">K92/$M92</f>
        <v>0.00961788547401274</v>
      </c>
      <c r="Y92" s="9" t="n">
        <f aca="false">L92/$M92</f>
        <v>0.199071264467467</v>
      </c>
      <c r="Z92" s="9" t="n">
        <f aca="false">M92/$M92</f>
        <v>1</v>
      </c>
      <c r="AB92" s="10" t="n">
        <f aca="false">P$119*P92+Q$119</f>
        <v>0.197471817355594</v>
      </c>
      <c r="AC92" s="11" t="n">
        <f aca="false">(Q92-AB92)/Q92</f>
        <v>-0.00579066171577678</v>
      </c>
    </row>
    <row r="93" customFormat="false" ht="12.8" hidden="false" customHeight="false" outlineLevel="0" collapsed="false">
      <c r="A93" s="2" t="s">
        <v>106</v>
      </c>
      <c r="B93" s="2" t="n">
        <v>3770</v>
      </c>
      <c r="C93" s="2" t="n">
        <v>19249</v>
      </c>
      <c r="D93" s="2" t="n">
        <v>14771</v>
      </c>
      <c r="E93" s="2" t="n">
        <v>4189</v>
      </c>
      <c r="F93" s="2" t="n">
        <v>592</v>
      </c>
      <c r="G93" s="2" t="n">
        <v>886</v>
      </c>
      <c r="H93" s="2" t="n">
        <v>167</v>
      </c>
      <c r="I93" s="2" t="n">
        <v>669</v>
      </c>
      <c r="J93" s="2" t="n">
        <v>13672</v>
      </c>
      <c r="K93" s="2" t="n">
        <v>941</v>
      </c>
      <c r="L93" s="2" t="n">
        <v>12668</v>
      </c>
      <c r="M93" s="2" t="n">
        <f aca="false">SUM(B93:L93)</f>
        <v>71574</v>
      </c>
      <c r="N93" s="2"/>
      <c r="O93" s="9" t="n">
        <f aca="false">B93/$M93</f>
        <v>0.0526727582641741</v>
      </c>
      <c r="P93" s="9" t="n">
        <f aca="false">C93/$M93</f>
        <v>0.268938441333445</v>
      </c>
      <c r="Q93" s="9" t="n">
        <f aca="false">D93/$M93</f>
        <v>0.206373822896583</v>
      </c>
      <c r="R93" s="9" t="n">
        <f aca="false">E93/$M93</f>
        <v>0.0585268393550731</v>
      </c>
      <c r="S93" s="9" t="n">
        <f aca="false">F93/$M93</f>
        <v>0.00827115991840613</v>
      </c>
      <c r="T93" s="9" t="n">
        <f aca="false">G93/$M93</f>
        <v>0.0123787967697767</v>
      </c>
      <c r="U93" s="9" t="n">
        <f aca="false">H93/$M93</f>
        <v>0.00233324950400984</v>
      </c>
      <c r="V93" s="9" t="n">
        <f aca="false">I93/$M93</f>
        <v>0.00934696956995557</v>
      </c>
      <c r="W93" s="9" t="n">
        <f aca="false">J93/$M93</f>
        <v>0.19101908514265</v>
      </c>
      <c r="X93" s="9" t="n">
        <f aca="false">K93/$M93</f>
        <v>0.0131472322351692</v>
      </c>
      <c r="Y93" s="9" t="n">
        <f aca="false">L93/$M93</f>
        <v>0.176991645010758</v>
      </c>
      <c r="Z93" s="9" t="n">
        <f aca="false">M93/$M93</f>
        <v>1</v>
      </c>
      <c r="AB93" s="10" t="n">
        <f aca="false">P$119*P93+Q$119</f>
        <v>0.206442945023835</v>
      </c>
      <c r="AC93" s="11" t="n">
        <f aca="false">(Q93-AB93)/Q93</f>
        <v>-0.000334936506392398</v>
      </c>
    </row>
    <row r="94" customFormat="false" ht="12.8" hidden="false" customHeight="false" outlineLevel="0" collapsed="false">
      <c r="A94" s="2" t="s">
        <v>107</v>
      </c>
      <c r="B94" s="2" t="n">
        <v>44792</v>
      </c>
      <c r="C94" s="2" t="n">
        <v>102461</v>
      </c>
      <c r="D94" s="2" t="n">
        <v>163389</v>
      </c>
      <c r="E94" s="2" t="n">
        <v>42072</v>
      </c>
      <c r="F94" s="2" t="n">
        <v>2924</v>
      </c>
      <c r="G94" s="2" t="n">
        <v>5755</v>
      </c>
      <c r="H94" s="2" t="n">
        <v>1241</v>
      </c>
      <c r="I94" s="2" t="n">
        <v>4468</v>
      </c>
      <c r="J94" s="2" t="n">
        <v>136392</v>
      </c>
      <c r="K94" s="2" t="n">
        <v>7514</v>
      </c>
      <c r="L94" s="2" t="n">
        <v>112474</v>
      </c>
      <c r="M94" s="2" t="n">
        <f aca="false">SUM(B94:L94)</f>
        <v>623482</v>
      </c>
      <c r="N94" s="2"/>
      <c r="O94" s="9" t="n">
        <f aca="false">B94/$M94</f>
        <v>0.0718416890944727</v>
      </c>
      <c r="P94" s="9" t="n">
        <f aca="false">C94/$M94</f>
        <v>0.164336741076727</v>
      </c>
      <c r="Q94" s="9" t="n">
        <f aca="false">D94/$M94</f>
        <v>0.262058888628701</v>
      </c>
      <c r="R94" s="9" t="n">
        <f aca="false">E94/$M94</f>
        <v>0.0674790932216167</v>
      </c>
      <c r="S94" s="9" t="n">
        <f aca="false">F94/$M94</f>
        <v>0.00468979056332019</v>
      </c>
      <c r="T94" s="9" t="n">
        <f aca="false">G94/$M94</f>
        <v>0.0092304188412817</v>
      </c>
      <c r="U94" s="9" t="n">
        <f aca="false">H94/$M94</f>
        <v>0.00199043436699055</v>
      </c>
      <c r="V94" s="9" t="n">
        <f aca="false">I94/$M94</f>
        <v>0.00716620527938256</v>
      </c>
      <c r="W94" s="9" t="n">
        <f aca="false">J94/$M94</f>
        <v>0.218758520695064</v>
      </c>
      <c r="X94" s="9" t="n">
        <f aca="false">K94/$M94</f>
        <v>0.0120516710987647</v>
      </c>
      <c r="Y94" s="9" t="n">
        <f aca="false">L94/$M94</f>
        <v>0.180396547133678</v>
      </c>
      <c r="Z94" s="9" t="n">
        <f aca="false">M94/$M94</f>
        <v>1</v>
      </c>
      <c r="AB94" s="10" t="n">
        <f aca="false">P$119*P94+Q$119</f>
        <v>0.264057729568147</v>
      </c>
      <c r="AC94" s="11" t="n">
        <f aca="false">(Q94-AB94)/Q94</f>
        <v>-0.00762744950154453</v>
      </c>
    </row>
    <row r="95" customFormat="false" ht="12.8" hidden="false" customHeight="false" outlineLevel="0" collapsed="false">
      <c r="A95" s="2" t="s">
        <v>108</v>
      </c>
      <c r="B95" s="2" t="n">
        <v>21359</v>
      </c>
      <c r="C95" s="2" t="n">
        <v>60730</v>
      </c>
      <c r="D95" s="2" t="n">
        <v>256685</v>
      </c>
      <c r="E95" s="2" t="n">
        <v>57114</v>
      </c>
      <c r="F95" s="2" t="n">
        <v>2447</v>
      </c>
      <c r="G95" s="2" t="n">
        <v>5033</v>
      </c>
      <c r="H95" s="2" t="n">
        <v>1344</v>
      </c>
      <c r="I95" s="2" t="n">
        <v>4747</v>
      </c>
      <c r="J95" s="2" t="n">
        <v>145289</v>
      </c>
      <c r="K95" s="2" t="n">
        <v>8453</v>
      </c>
      <c r="L95" s="2" t="n">
        <v>231553</v>
      </c>
      <c r="M95" s="2" t="n">
        <f aca="false">SUM(B95:L95)</f>
        <v>794754</v>
      </c>
      <c r="N95" s="2"/>
      <c r="O95" s="9" t="n">
        <f aca="false">B95/$M95</f>
        <v>0.026874982699049</v>
      </c>
      <c r="P95" s="9" t="n">
        <f aca="false">C95/$M95</f>
        <v>0.0764135820643872</v>
      </c>
      <c r="Q95" s="9" t="n">
        <f aca="false">D95/$M95</f>
        <v>0.322974153008352</v>
      </c>
      <c r="R95" s="9" t="n">
        <f aca="false">E95/$M95</f>
        <v>0.0718637465177904</v>
      </c>
      <c r="S95" s="9" t="n">
        <f aca="false">F95/$M95</f>
        <v>0.00307894015003385</v>
      </c>
      <c r="T95" s="9" t="n">
        <f aca="false">G95/$M95</f>
        <v>0.00633277718639982</v>
      </c>
      <c r="U95" s="9" t="n">
        <f aca="false">H95/$M95</f>
        <v>0.00169108931820412</v>
      </c>
      <c r="V95" s="9" t="n">
        <f aca="false">I95/$M95</f>
        <v>0.00597291740588912</v>
      </c>
      <c r="W95" s="9" t="n">
        <f aca="false">J95/$M95</f>
        <v>0.182810026750416</v>
      </c>
      <c r="X95" s="9" t="n">
        <f aca="false">K95/$M95</f>
        <v>0.0106359955407585</v>
      </c>
      <c r="Y95" s="9" t="n">
        <f aca="false">L95/$M95</f>
        <v>0.29135178935872</v>
      </c>
      <c r="Z95" s="9" t="n">
        <f aca="false">M95/$M95</f>
        <v>1</v>
      </c>
      <c r="AB95" s="10" t="n">
        <f aca="false">P$119*P95+Q$119</f>
        <v>0.312485946800935</v>
      </c>
      <c r="AC95" s="11" t="n">
        <f aca="false">(Q95-AB95)/Q95</f>
        <v>0.0324738252572979</v>
      </c>
    </row>
    <row r="96" customFormat="false" ht="12.8" hidden="false" customHeight="false" outlineLevel="0" collapsed="false">
      <c r="A96" s="2" t="s">
        <v>109</v>
      </c>
      <c r="B96" s="2" t="n">
        <v>16583</v>
      </c>
      <c r="C96" s="2" t="n">
        <v>73456</v>
      </c>
      <c r="D96" s="2" t="n">
        <v>130031</v>
      </c>
      <c r="E96" s="2" t="n">
        <v>45488</v>
      </c>
      <c r="F96" s="2" t="n">
        <v>3238</v>
      </c>
      <c r="G96" s="2" t="n">
        <v>6048</v>
      </c>
      <c r="H96" s="2" t="n">
        <v>1088</v>
      </c>
      <c r="I96" s="2" t="n">
        <v>3159</v>
      </c>
      <c r="J96" s="2" t="n">
        <v>184037</v>
      </c>
      <c r="K96" s="2" t="n">
        <v>8731</v>
      </c>
      <c r="L96" s="2" t="n">
        <v>69018</v>
      </c>
      <c r="M96" s="2" t="n">
        <f aca="false">SUM(B96:L96)</f>
        <v>540877</v>
      </c>
      <c r="N96" s="2"/>
      <c r="O96" s="9" t="n">
        <f aca="false">B96/$M96</f>
        <v>0.0306594660153787</v>
      </c>
      <c r="P96" s="9" t="n">
        <f aca="false">C96/$M96</f>
        <v>0.135809065647088</v>
      </c>
      <c r="Q96" s="9" t="n">
        <f aca="false">D96/$M96</f>
        <v>0.240407708222017</v>
      </c>
      <c r="R96" s="9" t="n">
        <f aca="false">E96/$M96</f>
        <v>0.0841004516738556</v>
      </c>
      <c r="S96" s="9" t="n">
        <f aca="false">F96/$M96</f>
        <v>0.00598657365722706</v>
      </c>
      <c r="T96" s="9" t="n">
        <f aca="false">G96/$M96</f>
        <v>0.0111818398637768</v>
      </c>
      <c r="U96" s="9" t="n">
        <f aca="false">H96/$M96</f>
        <v>0.00201154791200217</v>
      </c>
      <c r="V96" s="9" t="n">
        <f aca="false">I96/$M96</f>
        <v>0.00584051457170484</v>
      </c>
      <c r="W96" s="9" t="n">
        <f aca="false">J96/$M96</f>
        <v>0.340256657243699</v>
      </c>
      <c r="X96" s="9" t="n">
        <f aca="false">K96/$M96</f>
        <v>0.0161423022239807</v>
      </c>
      <c r="Y96" s="9" t="n">
        <f aca="false">L96/$M96</f>
        <v>0.12760387296927</v>
      </c>
      <c r="Z96" s="9" t="n">
        <f aca="false">M96/$M96</f>
        <v>1</v>
      </c>
      <c r="AB96" s="10" t="n">
        <f aca="false">P$119*P96+Q$119</f>
        <v>0.27977081902458</v>
      </c>
      <c r="AC96" s="11" t="n">
        <f aca="false">(Q96-AB96)/Q96</f>
        <v>-0.163734811556919</v>
      </c>
    </row>
    <row r="97" customFormat="false" ht="12.8" hidden="false" customHeight="false" outlineLevel="0" collapsed="false">
      <c r="A97" s="2" t="s">
        <v>110</v>
      </c>
      <c r="B97" s="2" t="n">
        <v>26252</v>
      </c>
      <c r="C97" s="2" t="n">
        <v>69878</v>
      </c>
      <c r="D97" s="2" t="n">
        <v>172202</v>
      </c>
      <c r="E97" s="2" t="n">
        <v>47228</v>
      </c>
      <c r="F97" s="2" t="n">
        <v>2749</v>
      </c>
      <c r="G97" s="2" t="n">
        <v>5226</v>
      </c>
      <c r="H97" s="2" t="n">
        <v>1066</v>
      </c>
      <c r="I97" s="2" t="n">
        <v>3957</v>
      </c>
      <c r="J97" s="2" t="n">
        <v>149112</v>
      </c>
      <c r="K97" s="2" t="n">
        <v>7303</v>
      </c>
      <c r="L97" s="2" t="n">
        <v>122814</v>
      </c>
      <c r="M97" s="2" t="n">
        <f aca="false">SUM(B97:L97)</f>
        <v>607787</v>
      </c>
      <c r="N97" s="2"/>
      <c r="O97" s="9" t="n">
        <f aca="false">B97/$M97</f>
        <v>0.0431927632542322</v>
      </c>
      <c r="P97" s="9" t="n">
        <f aca="false">C97/$M97</f>
        <v>0.114971198791682</v>
      </c>
      <c r="Q97" s="9" t="n">
        <f aca="false">D97/$M97</f>
        <v>0.283326231064501</v>
      </c>
      <c r="R97" s="9" t="n">
        <f aca="false">E97/$M97</f>
        <v>0.0777048538385981</v>
      </c>
      <c r="S97" s="9" t="n">
        <f aca="false">F97/$M97</f>
        <v>0.00452296610490188</v>
      </c>
      <c r="T97" s="9" t="n">
        <f aca="false">G97/$M97</f>
        <v>0.00859840700771817</v>
      </c>
      <c r="U97" s="9" t="n">
        <f aca="false">H97/$M97</f>
        <v>0.00175390391699724</v>
      </c>
      <c r="V97" s="9" t="n">
        <f aca="false">I97/$M97</f>
        <v>0.00651050450239969</v>
      </c>
      <c r="W97" s="9" t="n">
        <f aca="false">J97/$M97</f>
        <v>0.245335948284514</v>
      </c>
      <c r="X97" s="9" t="n">
        <f aca="false">K97/$M97</f>
        <v>0.0120157226133497</v>
      </c>
      <c r="Y97" s="9" t="n">
        <f aca="false">L97/$M97</f>
        <v>0.202067500621106</v>
      </c>
      <c r="Z97" s="9" t="n">
        <f aca="false">M97/$M97</f>
        <v>1</v>
      </c>
      <c r="AB97" s="10" t="n">
        <f aca="false">P$119*P97+Q$119</f>
        <v>0.291248349564626</v>
      </c>
      <c r="AC97" s="11" t="n">
        <f aca="false">(Q97-AB97)/Q97</f>
        <v>-0.0279611191323889</v>
      </c>
    </row>
    <row r="98" customFormat="false" ht="12.8" hidden="false" customHeight="false" outlineLevel="0" collapsed="false">
      <c r="A98" s="2" t="s">
        <v>111</v>
      </c>
      <c r="B98" s="2" t="n">
        <v>24831</v>
      </c>
      <c r="C98" s="2" t="n">
        <v>94384</v>
      </c>
      <c r="D98" s="2" t="n">
        <v>138993</v>
      </c>
      <c r="E98" s="2" t="n">
        <v>37588</v>
      </c>
      <c r="F98" s="2" t="n">
        <v>2762</v>
      </c>
      <c r="G98" s="2" t="n">
        <v>5050</v>
      </c>
      <c r="H98" s="2" t="n">
        <v>979</v>
      </c>
      <c r="I98" s="2" t="n">
        <v>3980</v>
      </c>
      <c r="J98" s="2" t="n">
        <v>131635</v>
      </c>
      <c r="K98" s="2" t="n">
        <v>7715</v>
      </c>
      <c r="L98" s="2" t="n">
        <v>101242</v>
      </c>
      <c r="M98" s="2" t="n">
        <f aca="false">SUM(B98:L98)</f>
        <v>549159</v>
      </c>
      <c r="N98" s="2"/>
      <c r="O98" s="9" t="n">
        <f aca="false">B98/$M98</f>
        <v>0.0452164127329244</v>
      </c>
      <c r="P98" s="9" t="n">
        <f aca="false">C98/$M98</f>
        <v>0.17187007770063</v>
      </c>
      <c r="Q98" s="9" t="n">
        <f aca="false">D98/$M98</f>
        <v>0.253101560750165</v>
      </c>
      <c r="R98" s="9" t="n">
        <f aca="false">E98/$M98</f>
        <v>0.0684464790707245</v>
      </c>
      <c r="S98" s="9" t="n">
        <f aca="false">F98/$M98</f>
        <v>0.00502950875793714</v>
      </c>
      <c r="T98" s="9" t="n">
        <f aca="false">G98/$M98</f>
        <v>0.00919587951758962</v>
      </c>
      <c r="U98" s="9" t="n">
        <f aca="false">H98/$M98</f>
        <v>0.00178272595004361</v>
      </c>
      <c r="V98" s="9" t="n">
        <f aca="false">I98/$M98</f>
        <v>0.00724744563960529</v>
      </c>
      <c r="W98" s="9" t="n">
        <f aca="false">J98/$M98</f>
        <v>0.239702891148101</v>
      </c>
      <c r="X98" s="9" t="n">
        <f aca="false">K98/$M98</f>
        <v>0.0140487545501394</v>
      </c>
      <c r="Y98" s="9" t="n">
        <f aca="false">L98/$M98</f>
        <v>0.18435826418214</v>
      </c>
      <c r="Z98" s="9" t="n">
        <f aca="false">M98/$M98</f>
        <v>1</v>
      </c>
      <c r="AB98" s="10" t="n">
        <f aca="false">P$119*P98+Q$119</f>
        <v>0.259908355653376</v>
      </c>
      <c r="AC98" s="11" t="n">
        <f aca="false">(Q98-AB98)/Q98</f>
        <v>-0.0268935319206897</v>
      </c>
    </row>
    <row r="100" customFormat="false" ht="12.8" hidden="false" customHeight="false" outlineLevel="0" collapsed="false">
      <c r="A100" s="12" t="s">
        <v>112</v>
      </c>
      <c r="B100" s="13" t="n">
        <f aca="false">SUM(B3:B99)</f>
        <v>1665611</v>
      </c>
      <c r="C100" s="13" t="n">
        <f aca="false">SUM(C3:C99)</f>
        <v>7465658</v>
      </c>
      <c r="D100" s="13" t="n">
        <f aca="false">SUM(D3:D99)</f>
        <v>8257862</v>
      </c>
      <c r="E100" s="13" t="n">
        <f aca="false">SUM(E3:E99)</f>
        <v>2189593</v>
      </c>
      <c r="F100" s="13" t="n">
        <f aca="false">SUM(F3:F99)</f>
        <v>219277</v>
      </c>
      <c r="G100" s="13" t="n">
        <f aca="false">SUM(G3:G99)</f>
        <v>377005</v>
      </c>
      <c r="H100" s="13" t="n">
        <f aca="false">SUM(H3:H99)</f>
        <v>62181</v>
      </c>
      <c r="I100" s="13" t="n">
        <f aca="false">SUM(I3:I99)</f>
        <v>427651</v>
      </c>
      <c r="J100" s="13" t="n">
        <f aca="false">SUM(J3:J99)</f>
        <v>6804276</v>
      </c>
      <c r="K100" s="13" t="n">
        <f aca="false">SUM(K3:K99)</f>
        <v>313979</v>
      </c>
      <c r="L100" s="13" t="n">
        <f aca="false">SUM(L3:L99)</f>
        <v>6899493</v>
      </c>
      <c r="M100" s="13" t="n">
        <f aca="false">SUM(M3:M99)</f>
        <v>34682586</v>
      </c>
      <c r="N100" s="13"/>
    </row>
    <row r="103" customFormat="false" ht="25.25" hidden="false" customHeight="false" outlineLevel="0" collapsed="false">
      <c r="B103" s="14" t="s">
        <v>113</v>
      </c>
      <c r="C103" s="14" t="s">
        <v>114</v>
      </c>
      <c r="D103" s="14" t="s">
        <v>115</v>
      </c>
      <c r="E103" s="14" t="s">
        <v>116</v>
      </c>
      <c r="F103" s="14" t="s">
        <v>117</v>
      </c>
      <c r="G103" s="14" t="s">
        <v>118</v>
      </c>
      <c r="H103" s="14" t="s">
        <v>119</v>
      </c>
      <c r="I103" s="14" t="s">
        <v>120</v>
      </c>
      <c r="J103" s="14" t="s">
        <v>121</v>
      </c>
      <c r="K103" s="14" t="s">
        <v>122</v>
      </c>
      <c r="L103" s="14" t="s">
        <v>123</v>
      </c>
      <c r="M103" s="14" t="s">
        <v>124</v>
      </c>
      <c r="O103" s="0" t="s">
        <v>125</v>
      </c>
      <c r="P103" s="7" t="s">
        <v>2</v>
      </c>
      <c r="Q103" s="8" t="s">
        <v>3</v>
      </c>
      <c r="R103" s="8" t="s">
        <v>4</v>
      </c>
      <c r="S103" s="8" t="s">
        <v>5</v>
      </c>
      <c r="T103" s="8" t="s">
        <v>6</v>
      </c>
      <c r="U103" s="8" t="s">
        <v>7</v>
      </c>
      <c r="V103" s="8" t="s">
        <v>8</v>
      </c>
      <c r="W103" s="8" t="s">
        <v>9</v>
      </c>
      <c r="X103" s="8" t="s">
        <v>10</v>
      </c>
      <c r="Y103" s="8" t="s">
        <v>11</v>
      </c>
      <c r="Z103" s="8" t="s">
        <v>12</v>
      </c>
    </row>
    <row r="104" customFormat="false" ht="12.8" hidden="false" customHeight="false" outlineLevel="0" collapsed="false">
      <c r="A104" s="0" t="s">
        <v>126</v>
      </c>
      <c r="B104" s="0" t="n">
        <f aca="false">AVERAGE($B$3:$B$98)</f>
        <v>17350.1145833333</v>
      </c>
      <c r="C104" s="0" t="n">
        <f aca="false">AVERAGE($C$3:$C$98)</f>
        <v>77767.2708333333</v>
      </c>
      <c r="D104" s="0" t="n">
        <f aca="false">AVERAGE($D$3:$D$98)</f>
        <v>86019.3958333333</v>
      </c>
      <c r="E104" s="0" t="n">
        <f aca="false">AVERAGE($E$3:$E$98)</f>
        <v>22808.2604166667</v>
      </c>
      <c r="F104" s="0" t="n">
        <f aca="false">AVERAGE($F$3:$F$98)</f>
        <v>2284.13541666667</v>
      </c>
      <c r="G104" s="0" t="n">
        <f aca="false">AVERAGE($G$3:$G$98)</f>
        <v>3927.13541666667</v>
      </c>
      <c r="H104" s="0" t="n">
        <f aca="false">AVERAGE($H$3:$H$98)</f>
        <v>647.71875</v>
      </c>
      <c r="I104" s="0" t="n">
        <f aca="false">AVERAGE($I$3:$I$98)</f>
        <v>4454.69791666667</v>
      </c>
      <c r="J104" s="0" t="n">
        <f aca="false">AVERAGE($J$3:$J$98)</f>
        <v>70877.875</v>
      </c>
      <c r="K104" s="0" t="n">
        <f aca="false">AVERAGE($K$3:$K$98)</f>
        <v>3270.61458333333</v>
      </c>
      <c r="L104" s="0" t="n">
        <f aca="false">AVERAGE($L$3:$L$98)</f>
        <v>71869.71875</v>
      </c>
      <c r="M104" s="0" t="n">
        <f aca="false">AVERAGE($M$3:$M$98)</f>
        <v>361276.9375</v>
      </c>
      <c r="O104" s="0" t="s">
        <v>2</v>
      </c>
      <c r="P104" s="11" t="n">
        <f aca="false">CORREL('Résultats par département'!$O$3:$O$98, 'Résultats par département'!$O$3:$O$98)</f>
        <v>1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customFormat="false" ht="12.8" hidden="false" customHeight="false" outlineLevel="0" collapsed="false">
      <c r="A105" s="0" t="s">
        <v>127</v>
      </c>
      <c r="B105" s="0" t="n">
        <f aca="false">SQRT(VAR($B$3:$B$98)/COUNT($B$3:$B$98))</f>
        <v>1178.13199487149</v>
      </c>
      <c r="C105" s="0" t="n">
        <f aca="false">SQRT(VAR($C$3:$C$98)/COUNT($C$3:$C$98))</f>
        <v>6148.30651793502</v>
      </c>
      <c r="D105" s="0" t="n">
        <f aca="false">SQRT(VAR($D$3:$D$98)/COUNT($D$3:$D$98))</f>
        <v>6966.67131369692</v>
      </c>
      <c r="E105" s="0" t="n">
        <f aca="false">SQRT(VAR($E$3:$E$98)/COUNT($E$3:$E$98))</f>
        <v>1954.68700669254</v>
      </c>
      <c r="F105" s="0" t="n">
        <f aca="false">SQRT(VAR($F$3:$F$98)/COUNT($F$3:$F$98))</f>
        <v>164.583463881666</v>
      </c>
      <c r="G105" s="0" t="n">
        <f aca="false">SQRT(VAR($G$3:$G$98)/COUNT($G$3:$G$98))</f>
        <v>254.017407980185</v>
      </c>
      <c r="H105" s="0" t="n">
        <f aca="false">SQRT(VAR($H$3:$H$98)/COUNT($H$3:$H$98))</f>
        <v>44.0163464031865</v>
      </c>
      <c r="I105" s="0" t="n">
        <f aca="false">SQRT(VAR($I$3:$I$98)/COUNT($I$3:$I$98))</f>
        <v>376.774280093938</v>
      </c>
      <c r="J105" s="0" t="n">
        <f aca="false">SQRT(VAR($J$3:$J$98)/COUNT($J$3:$J$98))</f>
        <v>5657.76605112912</v>
      </c>
      <c r="K105" s="0" t="n">
        <f aca="false">SQRT(VAR($K$3:$K$98)/COUNT($K$3:$K$98))</f>
        <v>259.537270998281</v>
      </c>
      <c r="L105" s="0" t="n">
        <f aca="false">SQRT(VAR($L$3:$L$98)/COUNT($L$3:$L$98))</f>
        <v>5647.34323013274</v>
      </c>
      <c r="M105" s="0" t="n">
        <f aca="false">SQRT(VAR($M$3:$M$98)/COUNT($M$3:$M$98))</f>
        <v>26267.020469642</v>
      </c>
      <c r="O105" s="0" t="s">
        <v>3</v>
      </c>
      <c r="P105" s="11" t="n">
        <f aca="false">CORREL('Résultats par département'!$O$3:$O$98, 'Résultats par département'!$P$3:$P$98)</f>
        <v>0.412746378789901</v>
      </c>
      <c r="Q105" s="11" t="n">
        <f aca="false">CORREL('Résultats par département'!$P$3:$P$98, 'Résultats par département'!$P$3:$P$98)</f>
        <v>1</v>
      </c>
      <c r="R105" s="11"/>
      <c r="S105" s="11"/>
      <c r="T105" s="11"/>
      <c r="U105" s="11"/>
      <c r="V105" s="11"/>
      <c r="W105" s="11"/>
      <c r="X105" s="11"/>
      <c r="Y105" s="11"/>
      <c r="Z105" s="11"/>
    </row>
    <row r="106" customFormat="false" ht="12.8" hidden="false" customHeight="false" outlineLevel="0" collapsed="false">
      <c r="A106" s="0" t="s">
        <v>128</v>
      </c>
      <c r="B106" s="0" t="e">
        <f aca="false">MODE($B$3:$B$98)</f>
        <v>#VALUE!</v>
      </c>
      <c r="C106" s="0" t="e">
        <f aca="false">MODE($C$3:$C$98)</f>
        <v>#VALUE!</v>
      </c>
      <c r="D106" s="0" t="e">
        <f aca="false">MODE($D$3:$D$98)</f>
        <v>#VALUE!</v>
      </c>
      <c r="E106" s="0" t="n">
        <f aca="false">MODE($E$3:$E$98)</f>
        <v>10639</v>
      </c>
      <c r="F106" s="0" t="n">
        <f aca="false">MODE($F$3:$F$98)</f>
        <v>1390</v>
      </c>
      <c r="G106" s="0" t="n">
        <f aca="false">MODE($G$3:$G$98)</f>
        <v>3565</v>
      </c>
      <c r="H106" s="0" t="n">
        <f aca="false">MODE($H$3:$H$98)</f>
        <v>198</v>
      </c>
      <c r="I106" s="0" t="e">
        <f aca="false">MODE($I$3:$I$98)</f>
        <v>#VALUE!</v>
      </c>
      <c r="J106" s="0" t="e">
        <f aca="false">MODE($J$3:$J$98)</f>
        <v>#VALUE!</v>
      </c>
      <c r="K106" s="0" t="e">
        <f aca="false">MODE($K$3:$K$98)</f>
        <v>#VALUE!</v>
      </c>
      <c r="L106" s="0" t="e">
        <f aca="false">MODE($L$3:$L$98)</f>
        <v>#VALUE!</v>
      </c>
      <c r="M106" s="0" t="e">
        <f aca="false">MODE($M$3:$M$98)</f>
        <v>#VALUE!</v>
      </c>
      <c r="O106" s="0" t="s">
        <v>4</v>
      </c>
      <c r="P106" s="11" t="n">
        <f aca="false">CORREL('Résultats par département'!$O$3:$O$98, 'Résultats par département'!$Q$3:$Q$98)</f>
        <v>-0.338034645507538</v>
      </c>
      <c r="Q106" s="15" t="n">
        <f aca="false">CORREL('Résultats par département'!$P$3:$P$98, 'Résultats par département'!$Q$3:$Q$98)</f>
        <v>-0.924400465633051</v>
      </c>
      <c r="R106" s="11" t="n">
        <f aca="false">CORREL('Résultats par département'!$Q$3:$Q$98, 'Résultats par département'!$Q$3:$Q$98)</f>
        <v>1</v>
      </c>
      <c r="S106" s="11"/>
      <c r="T106" s="11"/>
      <c r="U106" s="11"/>
      <c r="V106" s="11"/>
      <c r="W106" s="11"/>
      <c r="X106" s="11"/>
      <c r="Y106" s="11"/>
      <c r="Z106" s="11"/>
    </row>
    <row r="107" customFormat="false" ht="12.8" hidden="false" customHeight="false" outlineLevel="0" collapsed="false">
      <c r="A107" s="0" t="s">
        <v>129</v>
      </c>
      <c r="B107" s="0" t="n">
        <f aca="false">MEDIAN($B$3:$B$98)</f>
        <v>14730</v>
      </c>
      <c r="C107" s="0" t="n">
        <f aca="false">MEDIAN($C$3:$C$98)</f>
        <v>63477</v>
      </c>
      <c r="D107" s="0" t="n">
        <f aca="false">MEDIAN($D$3:$D$98)</f>
        <v>63584</v>
      </c>
      <c r="E107" s="0" t="n">
        <f aca="false">MEDIAN($E$3:$E$98)</f>
        <v>16760.5</v>
      </c>
      <c r="F107" s="0" t="n">
        <f aca="false">MEDIAN($F$3:$F$98)</f>
        <v>1961.5</v>
      </c>
      <c r="G107" s="0" t="n">
        <f aca="false">MEDIAN($G$3:$G$98)</f>
        <v>3524</v>
      </c>
      <c r="H107" s="0" t="n">
        <f aca="false">MEDIAN($H$3:$H$98)</f>
        <v>531.5</v>
      </c>
      <c r="I107" s="0" t="n">
        <f aca="false">MEDIAN($I$3:$I$98)</f>
        <v>3567.5</v>
      </c>
      <c r="J107" s="0" t="n">
        <f aca="false">MEDIAN($J$3:$J$98)</f>
        <v>53492.5</v>
      </c>
      <c r="K107" s="0" t="n">
        <f aca="false">MEDIAN($K$3:$K$98)</f>
        <v>2449</v>
      </c>
      <c r="L107" s="0" t="n">
        <f aca="false">MEDIAN($L$3:$L$98)</f>
        <v>58991</v>
      </c>
      <c r="M107" s="0" t="n">
        <f aca="false">MEDIAN($M$3:$M$98)</f>
        <v>291254</v>
      </c>
      <c r="O107" s="0" t="s">
        <v>5</v>
      </c>
      <c r="P107" s="11" t="n">
        <f aca="false">CORREL('Résultats par département'!$O$3:$O$98, 'Résultats par département'!$R$3:$R$98)</f>
        <v>-0.41876567855552</v>
      </c>
      <c r="Q107" s="11" t="n">
        <f aca="false">CORREL('Résultats par département'!$P$3:$P$98, 'Résultats par département'!$R$3:$R$98)</f>
        <v>-0.795204786104825</v>
      </c>
      <c r="R107" s="11" t="n">
        <f aca="false">CORREL('Résultats par département'!$Q$3:$Q$98, 'Résultats par département'!$R$3:$R$98)</f>
        <v>0.784330640754553</v>
      </c>
      <c r="S107" s="11" t="n">
        <f aca="false">CORREL('Résultats par département'!$R$3:$R$98, 'Résultats par département'!$R$3:$R$98)</f>
        <v>1</v>
      </c>
      <c r="T107" s="11"/>
      <c r="U107" s="11"/>
      <c r="V107" s="11"/>
      <c r="W107" s="11"/>
      <c r="X107" s="11"/>
      <c r="Y107" s="11"/>
      <c r="Z107" s="11"/>
    </row>
    <row r="108" customFormat="false" ht="12.8" hidden="false" customHeight="false" outlineLevel="0" collapsed="false">
      <c r="A108" s="0" t="s">
        <v>130</v>
      </c>
      <c r="B108" s="0" t="n">
        <f aca="false">QUARTILE($B$3:$B$98, 1)</f>
        <v>9102.25</v>
      </c>
      <c r="C108" s="0" t="n">
        <f aca="false">QUARTILE($C$3:$C$98, 1)</f>
        <v>39444.75</v>
      </c>
      <c r="D108" s="0" t="n">
        <f aca="false">QUARTILE($D$3:$D$98, 1)</f>
        <v>37614.75</v>
      </c>
      <c r="E108" s="0" t="n">
        <f aca="false">QUARTILE($E$3:$E$98, 1)</f>
        <v>9461</v>
      </c>
      <c r="F108" s="0" t="n">
        <f aca="false">QUARTILE($F$3:$F$98, 1)</f>
        <v>1233.25</v>
      </c>
      <c r="G108" s="0" t="n">
        <f aca="false">QUARTILE($G$3:$G$98, 1)</f>
        <v>2142.25</v>
      </c>
      <c r="H108" s="0" t="n">
        <f aca="false">QUARTILE($H$3:$H$98, 1)</f>
        <v>328.5</v>
      </c>
      <c r="I108" s="0" t="n">
        <f aca="false">QUARTILE($I$3:$I$98, 1)</f>
        <v>2530</v>
      </c>
      <c r="J108" s="0" t="n">
        <f aca="false">QUARTILE($J$3:$J$98, 1)</f>
        <v>30700.75</v>
      </c>
      <c r="K108" s="0" t="n">
        <f aca="false">QUARTILE($K$3:$K$98, 1)</f>
        <v>1332.25</v>
      </c>
      <c r="L108" s="0" t="n">
        <f aca="false">QUARTILE($L$3:$L$98, 1)</f>
        <v>32854.75</v>
      </c>
      <c r="M108" s="0" t="n">
        <f aca="false">QUARTILE($M$3:$M$98, 1)</f>
        <v>171026.5</v>
      </c>
      <c r="O108" s="0" t="s">
        <v>6</v>
      </c>
      <c r="P108" s="11" t="n">
        <f aca="false">CORREL('Résultats par département'!$O$3:$O$98, 'Résultats par département'!$S$3:$S$98)</f>
        <v>0.538636570139746</v>
      </c>
      <c r="Q108" s="11" t="n">
        <f aca="false">CORREL('Résultats par département'!$P$3:$P$98, 'Résultats par département'!$S$3:$S$98)</f>
        <v>0.339015624008951</v>
      </c>
      <c r="R108" s="11" t="n">
        <f aca="false">CORREL('Résultats par département'!$Q$3:$Q$98, 'Résultats par département'!$S$3:$S$98)</f>
        <v>-0.197754088066392</v>
      </c>
      <c r="S108" s="11" t="n">
        <f aca="false">CORREL('Résultats par département'!$R$3:$R$98, 'Résultats par département'!$S$3:$S$98)</f>
        <v>-0.139778113780067</v>
      </c>
      <c r="T108" s="11" t="n">
        <f aca="false">CORREL('Résultats par département'!$S$3:$S$98, 'Résultats par département'!$S$3:$S$98)</f>
        <v>1</v>
      </c>
      <c r="U108" s="11"/>
      <c r="V108" s="11"/>
      <c r="W108" s="11"/>
      <c r="X108" s="11"/>
      <c r="Y108" s="11"/>
      <c r="Z108" s="11"/>
    </row>
    <row r="109" customFormat="false" ht="12.8" hidden="false" customHeight="false" outlineLevel="0" collapsed="false">
      <c r="A109" s="0" t="s">
        <v>131</v>
      </c>
      <c r="B109" s="0" t="n">
        <f aca="false">QUARTILE($B$3:$B$98, 3)</f>
        <v>23353.25</v>
      </c>
      <c r="C109" s="0" t="n">
        <f aca="false">QUARTILE($C$3:$C$98, 3)</f>
        <v>96225.25</v>
      </c>
      <c r="D109" s="0" t="n">
        <f aca="false">QUARTILE($D$3:$D$98, 3)</f>
        <v>113392.25</v>
      </c>
      <c r="E109" s="0" t="n">
        <f aca="false">QUARTILE($E$3:$E$98, 3)</f>
        <v>29812</v>
      </c>
      <c r="F109" s="0" t="n">
        <f aca="false">QUARTILE($F$3:$F$98, 3)</f>
        <v>2928.5</v>
      </c>
      <c r="G109" s="0" t="n">
        <f aca="false">QUARTILE($G$3:$G$98, 3)</f>
        <v>5236.75</v>
      </c>
      <c r="H109" s="0" t="n">
        <f aca="false">QUARTILE($H$3:$H$98, 3)</f>
        <v>895.75</v>
      </c>
      <c r="I109" s="0" t="n">
        <f aca="false">QUARTILE($I$3:$I$98, 3)</f>
        <v>5304.25</v>
      </c>
      <c r="J109" s="0" t="n">
        <f aca="false">QUARTILE($J$3:$J$98, 3)</f>
        <v>88049.75</v>
      </c>
      <c r="K109" s="0" t="n">
        <f aca="false">QUARTILE($K$3:$K$98, 3)</f>
        <v>4754.75</v>
      </c>
      <c r="L109" s="0" t="n">
        <f aca="false">QUARTILE($L$3:$L$98, 3)</f>
        <v>100284.25</v>
      </c>
      <c r="M109" s="0" t="n">
        <f aca="false">QUARTILE($M$3:$M$98, 3)</f>
        <v>486845.5</v>
      </c>
      <c r="O109" s="0" t="s">
        <v>7</v>
      </c>
      <c r="P109" s="11" t="n">
        <f aca="false">CORREL('Résultats par département'!$O$3:$O$98, 'Résultats par département'!$T$3:$T$98)</f>
        <v>0.215681669057682</v>
      </c>
      <c r="Q109" s="11" t="n">
        <f aca="false">CORREL('Résultats par département'!$P$3:$P$98, 'Résultats par département'!$T$3:$T$98)</f>
        <v>-0.0774031775180517</v>
      </c>
      <c r="R109" s="11" t="n">
        <f aca="false">CORREL('Résultats par département'!$Q$3:$Q$98, 'Résultats par département'!$T$3:$T$98)</f>
        <v>0.106363409164094</v>
      </c>
      <c r="S109" s="11" t="n">
        <f aca="false">CORREL('Résultats par département'!$R$3:$R$98, 'Résultats par département'!$T$3:$T$98)</f>
        <v>0.239151086902603</v>
      </c>
      <c r="T109" s="11" t="n">
        <f aca="false">CORREL('Résultats par département'!$S$3:$S$98, 'Résultats par département'!$T$3:$T$98)</f>
        <v>0.597463781669225</v>
      </c>
      <c r="U109" s="11" t="n">
        <f aca="false">CORREL('Résultats par département'!$T$3:$T$98, 'Résultats par département'!$T$3:$T$98)</f>
        <v>1</v>
      </c>
      <c r="V109" s="11"/>
      <c r="W109" s="11"/>
      <c r="X109" s="11"/>
      <c r="Y109" s="11"/>
      <c r="Z109" s="11"/>
    </row>
    <row r="110" customFormat="false" ht="12.8" hidden="false" customHeight="false" outlineLevel="0" collapsed="false">
      <c r="A110" s="0" t="s">
        <v>132</v>
      </c>
      <c r="B110" s="0" t="n">
        <f aca="false">VAR($B$3:$B$98)</f>
        <v>133247519.744627</v>
      </c>
      <c r="C110" s="0" t="n">
        <f aca="false">VAR($C$3:$C$98)</f>
        <v>3628960611.6943</v>
      </c>
      <c r="D110" s="0" t="n">
        <f aca="false">VAR($D$3:$D$98)</f>
        <v>4659312882.5364</v>
      </c>
      <c r="E110" s="0" t="n">
        <f aca="false">VAR($E$3:$E$98)</f>
        <v>366796924.236732</v>
      </c>
      <c r="F110" s="0" t="n">
        <f aca="false">VAR($F$3:$F$98)</f>
        <v>2600420.79199561</v>
      </c>
      <c r="G110" s="0" t="n">
        <f aca="false">VAR($G$3:$G$98)</f>
        <v>6194384.9814693</v>
      </c>
      <c r="H110" s="0" t="n">
        <f aca="false">VAR($H$3:$H$98)</f>
        <v>185994.120065789</v>
      </c>
      <c r="I110" s="0" t="n">
        <f aca="false">VAR($I$3:$I$98)</f>
        <v>13628050.3814693</v>
      </c>
      <c r="J110" s="0" t="n">
        <f aca="false">VAR($J$3:$J$98)</f>
        <v>3072990402.17368</v>
      </c>
      <c r="K110" s="0" t="n">
        <f aca="false">VAR($K$3:$K$98)</f>
        <v>6466521.12357456</v>
      </c>
      <c r="L110" s="0" t="n">
        <f aca="false">VAR($L$3:$L$98)</f>
        <v>3061678613.65691</v>
      </c>
      <c r="M110" s="0" t="n">
        <f aca="false">VAR($M$3:$M$98)</f>
        <v>66235810977.8487</v>
      </c>
      <c r="O110" s="0" t="s">
        <v>8</v>
      </c>
      <c r="P110" s="11" t="n">
        <f aca="false">CORREL('Résultats par département'!$O$3:$O$98, 'Résultats par département'!$U$3:$U$98)</f>
        <v>0.504786165062137</v>
      </c>
      <c r="Q110" s="11" t="n">
        <f aca="false">CORREL('Résultats par département'!$P$3:$P$98, 'Résultats par département'!$U$3:$U$98)</f>
        <v>0.136592518855193</v>
      </c>
      <c r="R110" s="11" t="n">
        <f aca="false">CORREL('Résultats par département'!$Q$3:$Q$98, 'Résultats par département'!$U$3:$U$98)</f>
        <v>-0.113836041039855</v>
      </c>
      <c r="S110" s="11" t="n">
        <f aca="false">CORREL('Résultats par département'!$R$3:$R$98, 'Résultats par département'!$U$3:$U$98)</f>
        <v>-0.176325343495795</v>
      </c>
      <c r="T110" s="11" t="n">
        <f aca="false">CORREL('Résultats par département'!$S$3:$S$98, 'Résultats par département'!$U$3:$U$98)</f>
        <v>0.555962780127507</v>
      </c>
      <c r="U110" s="11" t="n">
        <f aca="false">CORREL('Résultats par département'!$T$3:$T$98, 'Résultats par département'!$U$3:$U$98)</f>
        <v>0.440289638312667</v>
      </c>
      <c r="V110" s="11" t="n">
        <f aca="false">CORREL('Résultats par département'!$U$3:$U$98, 'Résultats par département'!$U$3:$U$98)</f>
        <v>1</v>
      </c>
      <c r="W110" s="11"/>
      <c r="X110" s="11"/>
      <c r="Y110" s="11"/>
      <c r="Z110" s="11"/>
    </row>
    <row r="111" customFormat="false" ht="12.8" hidden="false" customHeight="false" outlineLevel="0" collapsed="false">
      <c r="A111" s="0" t="s">
        <v>133</v>
      </c>
      <c r="B111" s="0" t="n">
        <f aca="false">STDEV($B$3:$B$98)</f>
        <v>11543.2889483296</v>
      </c>
      <c r="C111" s="0" t="n">
        <f aca="false">STDEV($C$3:$C$98)</f>
        <v>60240.8550046752</v>
      </c>
      <c r="D111" s="0" t="n">
        <f aca="false">STDEV($D$3:$D$98)</f>
        <v>68259.1596969696</v>
      </c>
      <c r="E111" s="0" t="n">
        <f aca="false">STDEV($E$3:$E$98)</f>
        <v>19151.9430929797</v>
      </c>
      <c r="F111" s="0" t="n">
        <f aca="false">STDEV($F$3:$F$98)</f>
        <v>1612.58202643947</v>
      </c>
      <c r="G111" s="0" t="n">
        <f aca="false">STDEV($G$3:$G$98)</f>
        <v>2488.85214134333</v>
      </c>
      <c r="H111" s="0" t="n">
        <f aca="false">STDEV($H$3:$H$98)</f>
        <v>431.270356117586</v>
      </c>
      <c r="I111" s="0" t="n">
        <f aca="false">STDEV($I$3:$I$98)</f>
        <v>3691.61893773847</v>
      </c>
      <c r="J111" s="0" t="n">
        <f aca="false">STDEV($J$3:$J$98)</f>
        <v>55434.5596372307</v>
      </c>
      <c r="K111" s="0" t="n">
        <f aca="false">STDEV($K$3:$K$98)</f>
        <v>2542.93553272091</v>
      </c>
      <c r="L111" s="0" t="n">
        <f aca="false">STDEV($L$3:$L$98)</f>
        <v>55332.4372647447</v>
      </c>
      <c r="M111" s="0" t="n">
        <f aca="false">STDEV($M$3:$M$98)</f>
        <v>257363.188855455</v>
      </c>
      <c r="O111" s="0" t="s">
        <v>9</v>
      </c>
      <c r="P111" s="11" t="n">
        <f aca="false">CORREL('Résultats par département'!$O$3:$O$98, 'Résultats par département'!$V$3:$V$98)</f>
        <v>-0.365538443892326</v>
      </c>
      <c r="Q111" s="11" t="n">
        <f aca="false">CORREL('Résultats par département'!$P$3:$P$98, 'Résultats par département'!$V$3:$V$98)</f>
        <v>-0.109539885594955</v>
      </c>
      <c r="R111" s="11" t="n">
        <f aca="false">CORREL('Résultats par département'!$Q$3:$Q$98, 'Résultats par département'!$V$3:$V$98)</f>
        <v>-0.0228194692258198</v>
      </c>
      <c r="S111" s="11" t="n">
        <f aca="false">CORREL('Résultats par département'!$R$3:$R$98, 'Résultats par département'!$V$3:$V$98)</f>
        <v>0.0782803210244449</v>
      </c>
      <c r="T111" s="11" t="n">
        <f aca="false">CORREL('Résultats par département'!$S$3:$S$98, 'Résultats par département'!$V$3:$V$98)</f>
        <v>-0.318178178682201</v>
      </c>
      <c r="U111" s="11" t="n">
        <f aca="false">CORREL('Résultats par département'!$T$3:$T$98, 'Résultats par département'!$V$3:$V$98)</f>
        <v>0.224166450767304</v>
      </c>
      <c r="V111" s="11" t="n">
        <f aca="false">CORREL('Résultats par département'!$U$3:$U$98, 'Résultats par département'!$V$3:$V$98)</f>
        <v>-0.24456752814214</v>
      </c>
      <c r="W111" s="11" t="n">
        <f aca="false">CORREL('Résultats par département'!$V$3:$V$98, 'Résultats par département'!$V$3:$V$98)</f>
        <v>1</v>
      </c>
      <c r="X111" s="11"/>
      <c r="Y111" s="11"/>
      <c r="Z111" s="11"/>
    </row>
    <row r="112" customFormat="false" ht="12.8" hidden="false" customHeight="false" outlineLevel="0" collapsed="false">
      <c r="A112" s="0" t="s">
        <v>134</v>
      </c>
      <c r="B112" s="0" t="n">
        <f aca="false">KURT($B$3:$B$98)</f>
        <v>2.1839083348293</v>
      </c>
      <c r="C112" s="0" t="n">
        <f aca="false">KURT($C$3:$C$98)</f>
        <v>8.04204361794049</v>
      </c>
      <c r="D112" s="0" t="n">
        <f aca="false">KURT($D$3:$D$98)</f>
        <v>2.91433220777528</v>
      </c>
      <c r="E112" s="0" t="n">
        <f aca="false">KURT($E$3:$E$98)</f>
        <v>3.91479452467898</v>
      </c>
      <c r="F112" s="0" t="n">
        <f aca="false">KURT($F$3:$F$98)</f>
        <v>9.86447021913846</v>
      </c>
      <c r="G112" s="0" t="n">
        <f aca="false">KURT($G$3:$G$98)</f>
        <v>2.5676130709897</v>
      </c>
      <c r="H112" s="0" t="n">
        <f aca="false">KURT($H$3:$H$98)</f>
        <v>1.48740346817098</v>
      </c>
      <c r="I112" s="0" t="n">
        <f aca="false">KURT($I$3:$I$98)</f>
        <v>24.2864803893271</v>
      </c>
      <c r="J112" s="0" t="n">
        <f aca="false">KURT($J$3:$J$98)</f>
        <v>2.16819492913613</v>
      </c>
      <c r="K112" s="0" t="n">
        <f aca="false">KURT($K$3:$K$98)</f>
        <v>0.476008179410167</v>
      </c>
      <c r="L112" s="0" t="n">
        <f aca="false">KURT($L$3:$L$98)</f>
        <v>2.54002597283546</v>
      </c>
      <c r="M112" s="0" t="n">
        <f aca="false">KURT($M$3:$M$98)</f>
        <v>1.83917932073257</v>
      </c>
      <c r="O112" s="0" t="s">
        <v>10</v>
      </c>
      <c r="P112" s="11" t="n">
        <f aca="false">CORREL('Résultats par département'!$O$3:$O$98, 'Résultats par département'!$W$3:$W$98)</f>
        <v>-0.441945155318521</v>
      </c>
      <c r="Q112" s="11" t="n">
        <f aca="false">CORREL('Résultats par département'!$P$3:$P$98, 'Résultats par département'!$W$3:$W$98)</f>
        <v>-0.383607537219693</v>
      </c>
      <c r="R112" s="11" t="n">
        <f aca="false">CORREL('Résultats par département'!$Q$3:$Q$98, 'Résultats par département'!$W$3:$W$98)</f>
        <v>0.26265216110402</v>
      </c>
      <c r="S112" s="11" t="n">
        <f aca="false">CORREL('Résultats par département'!$R$3:$R$98, 'Résultats par département'!$W$3:$W$98)</f>
        <v>0.554133905074802</v>
      </c>
      <c r="T112" s="11" t="n">
        <f aca="false">CORREL('Résultats par département'!$S$3:$S$98, 'Résultats par département'!$W$3:$W$98)</f>
        <v>-0.19853392616087</v>
      </c>
      <c r="U112" s="11" t="n">
        <f aca="false">CORREL('Résultats par département'!$T$3:$T$98, 'Résultats par département'!$W$3:$W$98)</f>
        <v>0.120469530286867</v>
      </c>
      <c r="V112" s="11" t="n">
        <f aca="false">CORREL('Résultats par département'!$U$3:$U$98, 'Résultats par département'!$W$3:$W$98)</f>
        <v>-0.0978798978722694</v>
      </c>
      <c r="W112" s="11" t="n">
        <f aca="false">CORREL('Résultats par département'!$V$3:$V$98, 'Résultats par département'!$W$3:$W$98)</f>
        <v>0.0676606868795708</v>
      </c>
      <c r="X112" s="11" t="n">
        <f aca="false">CORREL('Résultats par département'!$W$3:$W$98, 'Résultats par département'!$W$3:$W$98)</f>
        <v>1</v>
      </c>
      <c r="Y112" s="11"/>
      <c r="Z112" s="11"/>
    </row>
    <row r="113" customFormat="false" ht="12.8" hidden="false" customHeight="false" outlineLevel="0" collapsed="false">
      <c r="A113" s="0" t="s">
        <v>135</v>
      </c>
      <c r="B113" s="0" t="n">
        <f aca="false">SKEW($B$3:$B$98)</f>
        <v>1.26641429428893</v>
      </c>
      <c r="C113" s="0" t="n">
        <f aca="false">SKEW($C$3:$C$98)</f>
        <v>2.38310686548214</v>
      </c>
      <c r="D113" s="0" t="n">
        <f aca="false">SKEW($D$3:$D$98)</f>
        <v>1.57530798977233</v>
      </c>
      <c r="E113" s="0" t="n">
        <f aca="false">SKEW($E$3:$E$98)</f>
        <v>1.770116210953</v>
      </c>
      <c r="F113" s="0" t="n">
        <f aca="false">SKEW($F$3:$F$98)</f>
        <v>2.41767809356023</v>
      </c>
      <c r="G113" s="0" t="n">
        <f aca="false">SKEW($G$3:$G$98)</f>
        <v>1.35189204327607</v>
      </c>
      <c r="H113" s="0" t="n">
        <f aca="false">SKEW($H$3:$H$98)</f>
        <v>1.18150894205383</v>
      </c>
      <c r="I113" s="0" t="n">
        <f aca="false">SKEW($I$3:$I$98)</f>
        <v>4.10722197992955</v>
      </c>
      <c r="J113" s="0" t="n">
        <f aca="false">SKEW($J$3:$J$98)</f>
        <v>1.49440477374463</v>
      </c>
      <c r="K113" s="0" t="n">
        <f aca="false">SKEW($K$3:$K$98)</f>
        <v>1.15508874262722</v>
      </c>
      <c r="L113" s="0" t="n">
        <f aca="false">SKEW($L$3:$L$98)</f>
        <v>1.54879464710574</v>
      </c>
      <c r="M113" s="0" t="n">
        <f aca="false">SKEW($M$3:$M$98)</f>
        <v>1.321496568213</v>
      </c>
      <c r="O113" s="0" t="s">
        <v>11</v>
      </c>
      <c r="P113" s="11" t="n">
        <f aca="false">CORREL('Résultats par département'!$O$3:$O$98, 'Résultats par département'!$X$3:$X$98)</f>
        <v>0.174324982628374</v>
      </c>
      <c r="Q113" s="11" t="n">
        <f aca="false">CORREL('Résultats par département'!$P$3:$P$98, 'Résultats par département'!$X$3:$X$98)</f>
        <v>0.00246505219456029</v>
      </c>
      <c r="R113" s="11" t="n">
        <f aca="false">CORREL('Résultats par département'!$Q$3:$Q$98, 'Résultats par département'!$X$3:$X$98)</f>
        <v>-0.094870963315665</v>
      </c>
      <c r="S113" s="11" t="n">
        <f aca="false">CORREL('Résultats par département'!$R$3:$R$98, 'Résultats par département'!$X$3:$X$98)</f>
        <v>-0.0666032020133194</v>
      </c>
      <c r="T113" s="11" t="n">
        <f aca="false">CORREL('Résultats par département'!$S$3:$S$98, 'Résultats par département'!$X$3:$X$98)</f>
        <v>-0.261219290265329</v>
      </c>
      <c r="U113" s="11" t="n">
        <f aca="false">CORREL('Résultats par département'!$T$3:$T$98, 'Résultats par département'!$X$3:$X$98)</f>
        <v>-0.373725571547905</v>
      </c>
      <c r="V113" s="11" t="n">
        <f aca="false">CORREL('Résultats par département'!$U$3:$U$98, 'Résultats par département'!$X$3:$X$98)</f>
        <v>0.183727962478204</v>
      </c>
      <c r="W113" s="11" t="n">
        <f aca="false">CORREL('Résultats par département'!$V$3:$V$98, 'Résultats par département'!$X$3:$X$98)</f>
        <v>-0.315661728939655</v>
      </c>
      <c r="X113" s="11" t="n">
        <f aca="false">CORREL('Résultats par département'!$W$3:$W$98, 'Résultats par département'!$X$3:$X$98)</f>
        <v>0.267587485347425</v>
      </c>
      <c r="Y113" s="11" t="n">
        <f aca="false">CORREL('Résultats par département'!$X$3:$X$98, 'Résultats par département'!$X$3:$X$98)</f>
        <v>1</v>
      </c>
      <c r="Z113" s="11"/>
    </row>
    <row r="114" customFormat="false" ht="12.8" hidden="false" customHeight="false" outlineLevel="0" collapsed="false">
      <c r="A114" s="0" t="s">
        <v>136</v>
      </c>
      <c r="B114" s="0" t="n">
        <f aca="false">MAX($B$3:$B$98)-MIN($B$3:$B$98)</f>
        <v>63055</v>
      </c>
      <c r="C114" s="0" t="n">
        <f aca="false">MAX($C$3:$C$98)-MIN($C$3:$C$98)</f>
        <v>372927</v>
      </c>
      <c r="D114" s="0" t="n">
        <f aca="false">MAX($D$3:$D$98)-MIN($D$3:$D$98)</f>
        <v>364542</v>
      </c>
      <c r="E114" s="0" t="n">
        <f aca="false">MAX($E$3:$E$98)-MIN($E$3:$E$98)</f>
        <v>107004</v>
      </c>
      <c r="F114" s="0" t="n">
        <f aca="false">MAX($F$3:$F$98)-MIN($F$3:$F$98)</f>
        <v>10757</v>
      </c>
      <c r="G114" s="0" t="n">
        <f aca="false">MAX($G$3:$G$98)-MIN($G$3:$G$98)</f>
        <v>12576</v>
      </c>
      <c r="H114" s="0" t="n">
        <f aca="false">MAX($H$3:$H$98)-MIN($H$3:$H$98)</f>
        <v>2248</v>
      </c>
      <c r="I114" s="0" t="n">
        <f aca="false">MAX($I$3:$I$98)-MIN($I$3:$I$98)</f>
        <v>29213</v>
      </c>
      <c r="J114" s="0" t="n">
        <f aca="false">MAX($J$3:$J$98)-MIN($J$3:$J$98)</f>
        <v>278598</v>
      </c>
      <c r="K114" s="0" t="n">
        <f aca="false">MAX($K$3:$K$98)-MIN($K$3:$K$98)</f>
        <v>11094</v>
      </c>
      <c r="L114" s="0" t="n">
        <f aca="false">MAX($L$3:$L$98)-MIN($L$3:$L$98)</f>
        <v>273758</v>
      </c>
      <c r="M114" s="0" t="n">
        <f aca="false">MAX($M$3:$M$98)-MIN($M$3:$M$98)</f>
        <v>1305655</v>
      </c>
      <c r="O114" s="0" t="s">
        <v>12</v>
      </c>
      <c r="P114" s="11" t="n">
        <f aca="false">CORREL('Résultats par département'!$O$3:$O$98, 'Résultats par département'!$Y$3:$Y$98)</f>
        <v>-0.00286231288963546</v>
      </c>
      <c r="Q114" s="11" t="n">
        <f aca="false">CORREL('Résultats par département'!$P$3:$P$98, 'Résultats par département'!$Y$3:$Y$98)</f>
        <v>-0.204933524306541</v>
      </c>
      <c r="R114" s="11" t="n">
        <f aca="false">CORREL('Résultats par département'!$Q$3:$Q$98, 'Résultats par département'!$Y$3:$Y$98)</f>
        <v>0.131268493254995</v>
      </c>
      <c r="S114" s="11" t="n">
        <f aca="false">CORREL('Résultats par département'!$R$3:$R$98, 'Résultats par département'!$Y$3:$Y$98)</f>
        <v>-0.249175135527655</v>
      </c>
      <c r="T114" s="11" t="n">
        <f aca="false">CORREL('Résultats par département'!$S$3:$S$98, 'Résultats par département'!$Y$3:$Y$98)</f>
        <v>-0.268234486830117</v>
      </c>
      <c r="U114" s="11" t="n">
        <f aca="false">CORREL('Résultats par département'!$T$3:$T$98, 'Résultats par département'!$Y$3:$Y$98)</f>
        <v>-0.406341552457681</v>
      </c>
      <c r="V114" s="11" t="n">
        <f aca="false">CORREL('Résultats par département'!$U$3:$U$98, 'Résultats par département'!$Y$3:$Y$98)</f>
        <v>-0.0885722313906641</v>
      </c>
      <c r="W114" s="11" t="n">
        <f aca="false">CORREL('Résultats par département'!$V$3:$V$98, 'Résultats par département'!$Y$3:$Y$98)</f>
        <v>-0.121130334358906</v>
      </c>
      <c r="X114" s="11" t="n">
        <f aca="false">CORREL('Résultats par département'!$W$3:$W$98, 'Résultats par département'!$Y$3:$Y$98)</f>
        <v>-0.646413087430994</v>
      </c>
      <c r="Y114" s="11" t="n">
        <f aca="false">CORREL('Résultats par département'!$X$3:$X$98, 'Résultats par département'!$Y$3:$Y$98)</f>
        <v>-0.0710487917121167</v>
      </c>
      <c r="Z114" s="11" t="n">
        <f aca="false">CORREL('Résultats par département'!$Y$3:$Y$98, 'Résultats par département'!$Y$3:$Y$98)</f>
        <v>1</v>
      </c>
    </row>
    <row r="115" customFormat="false" ht="12.8" hidden="false" customHeight="false" outlineLevel="0" collapsed="false">
      <c r="A115" s="0" t="s">
        <v>137</v>
      </c>
      <c r="B115" s="0" t="n">
        <f aca="false">MIN($B$3:$B$98)</f>
        <v>2197</v>
      </c>
      <c r="C115" s="0" t="n">
        <f aca="false">MIN($C$3:$C$98)</f>
        <v>9097</v>
      </c>
      <c r="D115" s="0" t="n">
        <f aca="false">MIN($D$3:$D$98)</f>
        <v>10463</v>
      </c>
      <c r="E115" s="0" t="n">
        <f aca="false">MIN($E$3:$E$98)</f>
        <v>2546</v>
      </c>
      <c r="F115" s="0" t="n">
        <f aca="false">MIN($F$3:$F$98)</f>
        <v>218</v>
      </c>
      <c r="G115" s="0" t="n">
        <f aca="false">MIN($G$3:$G$98)</f>
        <v>657</v>
      </c>
      <c r="H115" s="0" t="n">
        <f aca="false">MIN($H$3:$H$98)</f>
        <v>93</v>
      </c>
      <c r="I115" s="0" t="n">
        <f aca="false">MIN($I$3:$I$98)</f>
        <v>669</v>
      </c>
      <c r="J115" s="0" t="n">
        <f aca="false">MIN($J$3:$J$98)</f>
        <v>9483</v>
      </c>
      <c r="K115" s="0" t="n">
        <f aca="false">MIN($K$3:$K$98)</f>
        <v>354</v>
      </c>
      <c r="L115" s="0" t="n">
        <f aca="false">MIN($L$3:$L$98)</f>
        <v>10986</v>
      </c>
      <c r="M115" s="0" t="n">
        <f aca="false">MIN($M$3:$M$98)</f>
        <v>48147</v>
      </c>
    </row>
    <row r="116" customFormat="false" ht="12.8" hidden="false" customHeight="false" outlineLevel="0" collapsed="false">
      <c r="A116" s="0" t="s">
        <v>138</v>
      </c>
      <c r="B116" s="0" t="n">
        <f aca="false">MAX($B$3:$B$98)</f>
        <v>65252</v>
      </c>
      <c r="C116" s="0" t="n">
        <f aca="false">MAX($C$3:$C$98)</f>
        <v>382024</v>
      </c>
      <c r="D116" s="0" t="n">
        <f aca="false">MAX($D$3:$D$98)</f>
        <v>375005</v>
      </c>
      <c r="E116" s="0" t="n">
        <f aca="false">MAX($E$3:$E$98)</f>
        <v>109550</v>
      </c>
      <c r="F116" s="0" t="n">
        <f aca="false">MAX($F$3:$F$98)</f>
        <v>10975</v>
      </c>
      <c r="G116" s="0" t="n">
        <f aca="false">MAX($G$3:$G$98)</f>
        <v>13233</v>
      </c>
      <c r="H116" s="0" t="n">
        <f aca="false">MAX($H$3:$H$98)</f>
        <v>2341</v>
      </c>
      <c r="I116" s="0" t="n">
        <f aca="false">MAX($I$3:$I$98)</f>
        <v>29882</v>
      </c>
      <c r="J116" s="0" t="n">
        <f aca="false">MAX($J$3:$J$98)</f>
        <v>288081</v>
      </c>
      <c r="K116" s="0" t="n">
        <f aca="false">MAX($K$3:$K$98)</f>
        <v>11448</v>
      </c>
      <c r="L116" s="0" t="n">
        <f aca="false">MAX($L$3:$L$98)</f>
        <v>284744</v>
      </c>
      <c r="M116" s="0" t="n">
        <f aca="false">MAX($M$3:$M$98)</f>
        <v>1353802</v>
      </c>
    </row>
    <row r="117" customFormat="false" ht="12.8" hidden="false" customHeight="false" outlineLevel="0" collapsed="false">
      <c r="A117" s="0" t="s">
        <v>96</v>
      </c>
      <c r="B117" s="0" t="n">
        <f aca="false">SUM($B$3:$B$98)</f>
        <v>1665611</v>
      </c>
      <c r="C117" s="0" t="n">
        <f aca="false">SUM($C$3:$C$98)</f>
        <v>7465658</v>
      </c>
      <c r="D117" s="0" t="n">
        <f aca="false">SUM($D$3:$D$98)</f>
        <v>8257862</v>
      </c>
      <c r="E117" s="0" t="n">
        <f aca="false">SUM($E$3:$E$98)</f>
        <v>2189593</v>
      </c>
      <c r="F117" s="0" t="n">
        <f aca="false">SUM($F$3:$F$98)</f>
        <v>219277</v>
      </c>
      <c r="G117" s="0" t="n">
        <f aca="false">SUM($G$3:$G$98)</f>
        <v>377005</v>
      </c>
      <c r="H117" s="0" t="n">
        <f aca="false">SUM($H$3:$H$98)</f>
        <v>62181</v>
      </c>
      <c r="I117" s="0" t="n">
        <f aca="false">SUM($I$3:$I$98)</f>
        <v>427651</v>
      </c>
      <c r="J117" s="0" t="n">
        <f aca="false">SUM($J$3:$J$98)</f>
        <v>6804276</v>
      </c>
      <c r="K117" s="0" t="n">
        <f aca="false">SUM($K$3:$K$98)</f>
        <v>313979</v>
      </c>
      <c r="L117" s="0" t="n">
        <f aca="false">SUM($L$3:$L$98)</f>
        <v>6899493</v>
      </c>
      <c r="M117" s="0" t="n">
        <f aca="false">SUM($M$3:$M$98)</f>
        <v>34682586</v>
      </c>
    </row>
    <row r="118" customFormat="false" ht="12.8" hidden="false" customHeight="false" outlineLevel="0" collapsed="false">
      <c r="A118" s="0" t="s">
        <v>139</v>
      </c>
      <c r="B118" s="0" t="n">
        <f aca="false">COUNT($B$3:$B$98)</f>
        <v>96</v>
      </c>
      <c r="C118" s="0" t="n">
        <f aca="false">COUNT($C$3:$C$98)</f>
        <v>96</v>
      </c>
      <c r="D118" s="0" t="n">
        <f aca="false">COUNT($D$3:$D$98)</f>
        <v>96</v>
      </c>
      <c r="E118" s="0" t="n">
        <f aca="false">COUNT($E$3:$E$98)</f>
        <v>96</v>
      </c>
      <c r="F118" s="0" t="n">
        <f aca="false">COUNT($F$3:$F$98)</f>
        <v>96</v>
      </c>
      <c r="G118" s="0" t="n">
        <f aca="false">COUNT($G$3:$G$98)</f>
        <v>96</v>
      </c>
      <c r="H118" s="0" t="n">
        <f aca="false">COUNT($H$3:$H$98)</f>
        <v>96</v>
      </c>
      <c r="I118" s="0" t="n">
        <f aca="false">COUNT($I$3:$I$98)</f>
        <v>96</v>
      </c>
      <c r="J118" s="0" t="n">
        <f aca="false">COUNT($J$3:$J$98)</f>
        <v>96</v>
      </c>
      <c r="K118" s="0" t="n">
        <f aca="false">COUNT($K$3:$K$98)</f>
        <v>96</v>
      </c>
      <c r="L118" s="0" t="n">
        <f aca="false">COUNT($L$3:$L$98)</f>
        <v>96</v>
      </c>
      <c r="M118" s="0" t="n">
        <f aca="false">COUNT($M$3:$M$98)</f>
        <v>96</v>
      </c>
      <c r="P118" s="0" t="s">
        <v>140</v>
      </c>
      <c r="Q118" s="0" t="s">
        <v>141</v>
      </c>
    </row>
    <row r="119" customFormat="false" ht="12.8" hidden="false" customHeight="false" outlineLevel="0" collapsed="false">
      <c r="P119" s="16" t="n">
        <f aca="false" t="array" ref="P119:Q119">LINEST(Q3:Q98,P3:P98)</f>
        <v>-0.550801606502684</v>
      </c>
      <c r="Q119" s="16" t="n">
        <v>0.354574670560624</v>
      </c>
    </row>
    <row r="121" customFormat="false" ht="12.8" hidden="false" customHeight="false" outlineLevel="0" collapsed="false">
      <c r="P121" s="17" t="s">
        <v>142</v>
      </c>
      <c r="Q121" s="18" t="s">
        <v>143</v>
      </c>
      <c r="R121" s="18" t="str">
        <f aca="false">ROUND(P119,3)&amp;" x "&amp;Q103&amp;" + "&amp;ROUND(Q119,3)</f>
        <v>-0,551 x Le Pen + 0,355</v>
      </c>
      <c r="S121" s="18"/>
    </row>
  </sheetData>
  <mergeCells count="2">
    <mergeCell ref="B1:M1"/>
    <mergeCell ref="O1:Y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99CC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Q34" activeCellId="0" sqref="Q3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2020-03-05T17:17:41Z</dcterms:created>
  <dc:creator/>
  <dc:description/>
  <dc:language>fr-FR</dc:language>
  <cp:lastModifiedBy/>
  <dcterms:modified xsi:type="dcterms:W3CDTF">2020-03-22T10:19:55Z</dcterms:modified>
  <cp:revision>3</cp:revision>
  <dc:subject/>
  <dc:title/>
</cp:coreProperties>
</file>