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charts/chart8.xml" ContentType="application/vnd.openxmlformats-officedocument.drawingml.chart+xml"/>
  <Override PartName="/xl/charts/chart7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artie 1 Quantités" sheetId="1" state="visible" r:id="rId2"/>
    <sheet name="Partie 2 Des sous" sheetId="2" state="visible" r:id="rId3"/>
    <sheet name="Graphiques ici SVP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<sst xmlns="http://schemas.openxmlformats.org/spreadsheetml/2006/main" count="66" uniqueCount="47">
  <si>
    <t xml:space="preserve">Formule classique</t>
  </si>
  <si>
    <t xml:space="preserve">Formule innovante</t>
  </si>
  <si>
    <t xml:space="preserve">xi</t>
  </si>
  <si>
    <t xml:space="preserve">yi</t>
  </si>
  <si>
    <t xml:space="preserve">Xi</t>
  </si>
  <si>
    <t xml:space="preserve">Yi</t>
  </si>
  <si>
    <t xml:space="preserve">Xi²</t>
  </si>
  <si>
    <t xml:space="preserve">Yi²</t>
  </si>
  <si>
    <t xml:space="preserve">XiYi</t>
  </si>
  <si>
    <t xml:space="preserve">Droite 1</t>
  </si>
  <si>
    <t xml:space="preserve">Droite 2</t>
  </si>
  <si>
    <t xml:space="preserve">xi²</t>
  </si>
  <si>
    <t xml:space="preserve">yi²</t>
  </si>
  <si>
    <t xml:space="preserve">xiyi</t>
  </si>
  <si>
    <t xml:space="preserve">Moyennes</t>
  </si>
  <si>
    <t xml:space="preserve">Sommes</t>
  </si>
  <si>
    <t xml:space="preserve">Nombre</t>
  </si>
  <si>
    <t xml:space="preserve">r=</t>
  </si>
  <si>
    <t xml:space="preserve">a</t>
  </si>
  <si>
    <t xml:space="preserve">b</t>
  </si>
  <si>
    <t xml:space="preserve">a’</t>
  </si>
  <si>
    <t xml:space="preserve">b’</t>
  </si>
  <si>
    <t xml:space="preserve">yi=</t>
  </si>
  <si>
    <t xml:space="preserve">  xi +</t>
  </si>
  <si>
    <t xml:space="preserve">contenance en l</t>
  </si>
  <si>
    <t xml:space="preserve">nb bidons</t>
  </si>
  <si>
    <t xml:space="preserve">Prix /litre</t>
  </si>
  <si>
    <t xml:space="preserve">CA=</t>
  </si>
  <si>
    <t xml:space="preserve">Q x Prix</t>
  </si>
  <si>
    <t xml:space="preserve">15 xi yi</t>
  </si>
  <si>
    <t xml:space="preserve"> =&gt; 15 xi (-0,47 xi +20,08)</t>
  </si>
  <si>
    <t xml:space="preserve">Xi (</t>
  </si>
  <si>
    <t xml:space="preserve">)</t>
  </si>
  <si>
    <t xml:space="preserve">CA emp</t>
  </si>
  <si>
    <t xml:space="preserve">CA th</t>
  </si>
  <si>
    <t xml:space="preserve">Résultat</t>
  </si>
  <si>
    <t xml:space="preserve">CA (xi) =</t>
  </si>
  <si>
    <t xml:space="preserve"> +</t>
  </si>
  <si>
    <t xml:space="preserve">CF</t>
  </si>
  <si>
    <t xml:space="preserve">CV</t>
  </si>
  <si>
    <t xml:space="preserve">Résultat =</t>
  </si>
  <si>
    <t xml:space="preserve">CA – total COUTS</t>
  </si>
  <si>
    <t xml:space="preserve">CA – Total CV - CF</t>
  </si>
  <si>
    <t xml:space="preserve">(CA – CV) – CF</t>
  </si>
  <si>
    <t xml:space="preserve">Res=</t>
  </si>
  <si>
    <t xml:space="preserve">) - </t>
  </si>
  <si>
    <t xml:space="preserve"> -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</si>
</sst>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"/>
    <numFmt numFmtId="166" formatCode="0.00"/>
    <numFmt numFmtId="167" formatCode="#,##0"/>
    <numFmt numFmtId="168" formatCode="000"/>
    <numFmt numFmtId="169" formatCode="00"/>
  </numFmts>
  <fonts count="11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2"/>
      <name val="Times New Roman"/>
      <family val="0"/>
    </font>
    <font>
      <sz val="10"/>
      <name val="Arial"/>
      <family val="2"/>
    </font>
    <font>
      <b val="true"/>
      <sz val="12"/>
      <name val="Arial"/>
      <family val="2"/>
      <charset val="1"/>
    </font>
    <font>
      <sz val="13"/>
      <name val="Arial"/>
      <family val="2"/>
    </font>
    <font>
      <sz val="9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66FFFF"/>
        <bgColor rgb="FF66CCFF"/>
      </patternFill>
    </fill>
    <fill>
      <patternFill patternType="solid">
        <fgColor rgb="FFCCFF00"/>
        <bgColor rgb="FFFFF200"/>
      </patternFill>
    </fill>
    <fill>
      <patternFill patternType="solid">
        <fgColor rgb="FF66CCFF"/>
        <bgColor rgb="FF66FFFF"/>
      </patternFill>
    </fill>
    <fill>
      <patternFill patternType="solid">
        <fgColor rgb="FF66CC00"/>
        <bgColor rgb="FF99FF66"/>
      </patternFill>
    </fill>
    <fill>
      <patternFill patternType="solid">
        <fgColor rgb="FFEEEEEE"/>
        <bgColor rgb="FFEDEDED"/>
      </patternFill>
    </fill>
    <fill>
      <patternFill patternType="solid">
        <fgColor rgb="FFEDEDED"/>
        <bgColor rgb="FFEEEEEE"/>
      </patternFill>
    </fill>
    <fill>
      <patternFill patternType="solid">
        <fgColor rgb="FFDEEBF7"/>
        <bgColor rgb="FFEDEDED"/>
      </patternFill>
    </fill>
    <fill>
      <patternFill patternType="solid">
        <fgColor rgb="FFFFF200"/>
        <bgColor rgb="FFFFD320"/>
      </patternFill>
    </fill>
    <fill>
      <patternFill patternType="solid">
        <fgColor rgb="FF99FF66"/>
        <bgColor rgb="FFCCFF00"/>
      </patternFill>
    </fill>
    <fill>
      <patternFill patternType="solid">
        <fgColor rgb="FFFF99FF"/>
        <bgColor rgb="FFCC99FF"/>
      </patternFill>
    </fill>
    <fill>
      <patternFill patternType="solid">
        <fgColor rgb="FFFFCC00"/>
        <bgColor rgb="FFFFD32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C0000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663366"/>
      <rgbColor rgb="FFEEEEEE"/>
      <rgbColor rgb="FFDEEBF7"/>
      <rgbColor rgb="FF660066"/>
      <rgbColor rgb="FFFF8080"/>
      <rgbColor rgb="FF0066CC"/>
      <rgbColor rgb="FFD9D9D9"/>
      <rgbColor rgb="FF000080"/>
      <rgbColor rgb="FFFF00FF"/>
      <rgbColor rgb="FFCCFF00"/>
      <rgbColor rgb="FF00FFFF"/>
      <rgbColor rgb="FF800080"/>
      <rgbColor rgb="FF800000"/>
      <rgbColor rgb="FF008080"/>
      <rgbColor rgb="FF0000FF"/>
      <rgbColor rgb="FF00CCFF"/>
      <rgbColor rgb="FFEDEDED"/>
      <rgbColor rgb="FF99FF66"/>
      <rgbColor rgb="FFFFFF99"/>
      <rgbColor rgb="FF66CCFF"/>
      <rgbColor rgb="FFFF99FF"/>
      <rgbColor rgb="FFCC99FF"/>
      <rgbColor rgb="FFFFD320"/>
      <rgbColor rgb="FF3366FF"/>
      <rgbColor rgb="FF66FFFF"/>
      <rgbColor rgb="FF66CC00"/>
      <rgbColor rgb="FFFFCC00"/>
      <rgbColor rgb="FFFF9900"/>
      <rgbColor rgb="FFFF420E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tx>
            <c:strRef>
              <c:f>'Partie 1 Quantités'!$B$12</c:f>
              <c:strCache>
                <c:ptCount val="1"/>
                <c:pt idx="0">
                  <c:v>Formule classique</c:v>
                </c:pt>
              </c:strCache>
            </c:strRef>
          </c:tx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1 Quantités'!$B$14:$B$31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1 Quantités'!$C$14:$C$31</c:f>
              <c:numCache>
                <c:formatCode>General</c:formatCode>
                <c:ptCount val="18"/>
                <c:pt idx="0">
                  <c:v>20</c:v>
                </c:pt>
                <c:pt idx="1">
                  <c:v>19</c:v>
                </c:pt>
                <c:pt idx="2">
                  <c:v>17</c:v>
                </c:pt>
                <c:pt idx="3">
                  <c:v>18</c:v>
                </c:pt>
                <c:pt idx="4">
                  <c:v>14</c:v>
                </c:pt>
                <c:pt idx="5">
                  <c:v>16</c:v>
                </c:pt>
                <c:pt idx="6">
                  <c:v>15</c:v>
                </c:pt>
                <c:pt idx="7">
                  <c:v>12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8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'Partie 1 Quantités'!$J$13</c:f>
              <c:strCache>
                <c:ptCount val="1"/>
                <c:pt idx="0">
                  <c:v>Droite 2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1 Quantités'!$J$14:$J$31</c:f>
              <c:numCache>
                <c:formatCode>General</c:formatCode>
                <c:ptCount val="18"/>
                <c:pt idx="0">
                  <c:v>1.38144329896908</c:v>
                </c:pt>
                <c:pt idx="1">
                  <c:v>3.37649484536083</c:v>
                </c:pt>
                <c:pt idx="2">
                  <c:v>7.36659793814434</c:v>
                </c:pt>
                <c:pt idx="3">
                  <c:v>5.37154639175258</c:v>
                </c:pt>
                <c:pt idx="4">
                  <c:v>13.3517525773196</c:v>
                </c:pt>
                <c:pt idx="5">
                  <c:v>9.36164948453609</c:v>
                </c:pt>
                <c:pt idx="6">
                  <c:v>11.3567010309278</c:v>
                </c:pt>
                <c:pt idx="7">
                  <c:v>17.3418556701031</c:v>
                </c:pt>
                <c:pt idx="8">
                  <c:v>25.3220618556701</c:v>
                </c:pt>
                <c:pt idx="9">
                  <c:v>23.3270103092783</c:v>
                </c:pt>
                <c:pt idx="10">
                  <c:v>21.3319587628866</c:v>
                </c:pt>
                <c:pt idx="11">
                  <c:v>25.3220618556701</c:v>
                </c:pt>
                <c:pt idx="12">
                  <c:v>31.3072164948454</c:v>
                </c:pt>
                <c:pt idx="13">
                  <c:v>33.3022680412371</c:v>
                </c:pt>
                <c:pt idx="14">
                  <c:v>33.3022680412371</c:v>
                </c:pt>
                <c:pt idx="15">
                  <c:v>35.2973195876289</c:v>
                </c:pt>
                <c:pt idx="16">
                  <c:v>39.2874226804124</c:v>
                </c:pt>
                <c:pt idx="17">
                  <c:v>37.2923711340206</c:v>
                </c:pt>
              </c:numCache>
            </c:numRef>
          </c:xVal>
          <c:yVal>
            <c:numRef>
              <c:f>'Partie 1 Quantités'!$C$14:$C$31</c:f>
              <c:numCache>
                <c:formatCode>General</c:formatCode>
                <c:ptCount val="18"/>
                <c:pt idx="0">
                  <c:v>20</c:v>
                </c:pt>
                <c:pt idx="1">
                  <c:v>19</c:v>
                </c:pt>
                <c:pt idx="2">
                  <c:v>17</c:v>
                </c:pt>
                <c:pt idx="3">
                  <c:v>18</c:v>
                </c:pt>
                <c:pt idx="4">
                  <c:v>14</c:v>
                </c:pt>
                <c:pt idx="5">
                  <c:v>16</c:v>
                </c:pt>
                <c:pt idx="6">
                  <c:v>15</c:v>
                </c:pt>
                <c:pt idx="7">
                  <c:v>12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8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'Partie 1 Quantités'!$I$13</c:f>
              <c:strCache>
                <c:ptCount val="1"/>
                <c:pt idx="0">
                  <c:v>Droite 1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numFmt formatCode="0.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1 Quantités'!$B$14:$B$31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1 Quantités'!$I$14:$I$31</c:f>
              <c:numCache>
                <c:formatCode>General</c:formatCode>
                <c:ptCount val="18"/>
                <c:pt idx="0">
                  <c:v>19.6066999454021</c:v>
                </c:pt>
                <c:pt idx="1">
                  <c:v>18.6633257936198</c:v>
                </c:pt>
                <c:pt idx="2">
                  <c:v>17.7199516418376</c:v>
                </c:pt>
                <c:pt idx="3">
                  <c:v>16.7765774900554</c:v>
                </c:pt>
                <c:pt idx="4">
                  <c:v>15.361516262382</c:v>
                </c:pt>
                <c:pt idx="5">
                  <c:v>14.4181421105998</c:v>
                </c:pt>
                <c:pt idx="6">
                  <c:v>13.0030808829264</c:v>
                </c:pt>
                <c:pt idx="7">
                  <c:v>11.5880196552531</c:v>
                </c:pt>
                <c:pt idx="8">
                  <c:v>10.6446455034709</c:v>
                </c:pt>
                <c:pt idx="9">
                  <c:v>9.70127135168864</c:v>
                </c:pt>
                <c:pt idx="10">
                  <c:v>8.28621012401529</c:v>
                </c:pt>
                <c:pt idx="11">
                  <c:v>7.81452304812417</c:v>
                </c:pt>
                <c:pt idx="12">
                  <c:v>6.87114889634194</c:v>
                </c:pt>
                <c:pt idx="13">
                  <c:v>5.92777474455971</c:v>
                </c:pt>
                <c:pt idx="14">
                  <c:v>4.98440059277748</c:v>
                </c:pt>
                <c:pt idx="15">
                  <c:v>3.56933936510413</c:v>
                </c:pt>
                <c:pt idx="16">
                  <c:v>1.21090398564855</c:v>
                </c:pt>
                <c:pt idx="17">
                  <c:v>-1.14753139380703</c:v>
                </c:pt>
              </c:numCache>
            </c:numRef>
          </c:yVal>
          <c:smooth val="0"/>
        </c:ser>
        <c:axId val="41253860"/>
        <c:axId val="82385465"/>
      </c:scatterChart>
      <c:valAx>
        <c:axId val="412538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2385465"/>
        <c:crosses val="autoZero"/>
        <c:crossBetween val="midCat"/>
      </c:valAx>
      <c:valAx>
        <c:axId val="82385465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1253860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Impact de la contenance des bidons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tx>
            <c:strRef>
              <c:f>'Partie 2 Des sous'!$C$12</c:f>
              <c:strCache>
                <c:ptCount val="1"/>
                <c:pt idx="0">
                  <c:v>CA emp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0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2 Des sous'!$A$13:$A$30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2 Des sous'!$C$13:$C$30</c:f>
              <c:numCache>
                <c:formatCode>General</c:formatCode>
                <c:ptCount val="18"/>
                <c:pt idx="0">
                  <c:v>300</c:v>
                </c:pt>
                <c:pt idx="1">
                  <c:v>810</c:v>
                </c:pt>
                <c:pt idx="2">
                  <c:v>1275</c:v>
                </c:pt>
                <c:pt idx="3">
                  <c:v>2100</c:v>
                </c:pt>
                <c:pt idx="4">
                  <c:v>2100</c:v>
                </c:pt>
                <c:pt idx="5">
                  <c:v>2880</c:v>
                </c:pt>
                <c:pt idx="6">
                  <c:v>3375</c:v>
                </c:pt>
                <c:pt idx="7">
                  <c:v>3240</c:v>
                </c:pt>
                <c:pt idx="8">
                  <c:v>2400</c:v>
                </c:pt>
                <c:pt idx="9">
                  <c:v>3630</c:v>
                </c:pt>
                <c:pt idx="10">
                  <c:v>3750</c:v>
                </c:pt>
                <c:pt idx="11">
                  <c:v>3120</c:v>
                </c:pt>
                <c:pt idx="12">
                  <c:v>3780</c:v>
                </c:pt>
                <c:pt idx="13">
                  <c:v>1800</c:v>
                </c:pt>
                <c:pt idx="14">
                  <c:v>1920</c:v>
                </c:pt>
                <c:pt idx="15">
                  <c:v>3150</c:v>
                </c:pt>
                <c:pt idx="16">
                  <c:v>600</c:v>
                </c:pt>
                <c:pt idx="17">
                  <c:v>1350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'Partie 2 Des sous'!$E$12</c:f>
              <c:strCache>
                <c:ptCount val="1"/>
                <c:pt idx="0">
                  <c:v>Résultat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numFmt formatCode="0.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2 Des sous'!$A$13:$A$30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2 Des sous'!$E$13:$E$30</c:f>
              <c:numCache>
                <c:formatCode>General</c:formatCode>
                <c:ptCount val="18"/>
                <c:pt idx="0">
                  <c:v>-284.326300600577</c:v>
                </c:pt>
                <c:pt idx="1">
                  <c:v>115.889751189455</c:v>
                </c:pt>
                <c:pt idx="2">
                  <c:v>474.597340301069</c:v>
                </c:pt>
                <c:pt idx="3">
                  <c:v>791.796466734265</c:v>
                </c:pt>
                <c:pt idx="4">
                  <c:v>1189.76678886202</c:v>
                </c:pt>
                <c:pt idx="5">
                  <c:v>1403.19475859917</c:v>
                </c:pt>
                <c:pt idx="6">
                  <c:v>1645.50834568287</c:v>
                </c:pt>
                <c:pt idx="7">
                  <c:v>1794.42789174012</c:v>
                </c:pt>
                <c:pt idx="8">
                  <c:v>1841.82201076359</c:v>
                </c:pt>
                <c:pt idx="9">
                  <c:v>1847.70766710865</c:v>
                </c:pt>
                <c:pt idx="10">
                  <c:v>1778.70778410421</c:v>
                </c:pt>
                <c:pt idx="11">
                  <c:v>1734.95359176352</c:v>
                </c:pt>
                <c:pt idx="12">
                  <c:v>1616.31386007332</c:v>
                </c:pt>
                <c:pt idx="13">
                  <c:v>1456.16566570471</c:v>
                </c:pt>
                <c:pt idx="14">
                  <c:v>1254.50900865767</c:v>
                </c:pt>
                <c:pt idx="15">
                  <c:v>874.195655565092</c:v>
                </c:pt>
                <c:pt idx="16">
                  <c:v>32.7977536853632</c:v>
                </c:pt>
                <c:pt idx="17">
                  <c:v>-1068.02803993448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'Partie 2 Des sous'!$D$12</c:f>
              <c:strCache>
                <c:ptCount val="1"/>
                <c:pt idx="0">
                  <c:v>CA th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numFmt formatCode="0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2 Des sous'!$A$13:$A$30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2 Des sous'!$D$13:$D$30</c:f>
              <c:numCache>
                <c:formatCode>General</c:formatCode>
                <c:ptCount val="18"/>
                <c:pt idx="0">
                  <c:v>294.100499181031</c:v>
                </c:pt>
                <c:pt idx="1">
                  <c:v>839.849660712893</c:v>
                </c:pt>
                <c:pt idx="2">
                  <c:v>1328.99637313782</c:v>
                </c:pt>
                <c:pt idx="3">
                  <c:v>1761.54063645582</c:v>
                </c:pt>
                <c:pt idx="4">
                  <c:v>2304.22743935731</c:v>
                </c:pt>
                <c:pt idx="5">
                  <c:v>2595.26557990797</c:v>
                </c:pt>
                <c:pt idx="6">
                  <c:v>2925.69319865845</c:v>
                </c:pt>
                <c:pt idx="7">
                  <c:v>3128.76530691834</c:v>
                </c:pt>
                <c:pt idx="8">
                  <c:v>3193.39365104126</c:v>
                </c:pt>
                <c:pt idx="9">
                  <c:v>3201.41954605725</c:v>
                </c:pt>
                <c:pt idx="10">
                  <c:v>3107.32879650574</c:v>
                </c:pt>
                <c:pt idx="11">
                  <c:v>3047.66398876843</c:v>
                </c:pt>
                <c:pt idx="12">
                  <c:v>2885.88253646362</c:v>
                </c:pt>
                <c:pt idx="13">
                  <c:v>2667.49863505187</c:v>
                </c:pt>
                <c:pt idx="14">
                  <c:v>2392.51228453319</c:v>
                </c:pt>
                <c:pt idx="15">
                  <c:v>1873.90316667967</c:v>
                </c:pt>
                <c:pt idx="16">
                  <c:v>726.542391389134</c:v>
                </c:pt>
                <c:pt idx="17">
                  <c:v>-774.583690819742</c:v>
                </c:pt>
              </c:numCache>
            </c:numRef>
          </c:yVal>
          <c:smooth val="0"/>
        </c:ser>
        <c:axId val="13125864"/>
        <c:axId val="57655835"/>
      </c:scatterChart>
      <c:valAx>
        <c:axId val="1312586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Contenance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7655835"/>
        <c:crosses val="autoZero"/>
        <c:crossBetween val="midCat"/>
      </c:valAx>
      <c:valAx>
        <c:axId val="57655835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CA et Résultat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3125864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solidFill>
          <a:srgbClr val="d9d9d9"/>
        </a:solidFill>
        <a:ln>
          <a:solidFill>
            <a:srgbClr val="000000"/>
          </a:solidFill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tx>
            <c:strRef>
              <c:f>'Partie 1 Quantités'!$B$12</c:f>
              <c:strCache>
                <c:ptCount val="1"/>
                <c:pt idx="0">
                  <c:v>Formule classique</c:v>
                </c:pt>
              </c:strCache>
            </c:strRef>
          </c:tx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1 Quantités'!$B$14:$B$31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1 Quantités'!$C$14:$C$31</c:f>
              <c:numCache>
                <c:formatCode>General</c:formatCode>
                <c:ptCount val="18"/>
                <c:pt idx="0">
                  <c:v>20</c:v>
                </c:pt>
                <c:pt idx="1">
                  <c:v>19</c:v>
                </c:pt>
                <c:pt idx="2">
                  <c:v>17</c:v>
                </c:pt>
                <c:pt idx="3">
                  <c:v>18</c:v>
                </c:pt>
                <c:pt idx="4">
                  <c:v>14</c:v>
                </c:pt>
                <c:pt idx="5">
                  <c:v>16</c:v>
                </c:pt>
                <c:pt idx="6">
                  <c:v>15</c:v>
                </c:pt>
                <c:pt idx="7">
                  <c:v>12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8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'Partie 1 Quantités'!$J$13</c:f>
              <c:strCache>
                <c:ptCount val="1"/>
                <c:pt idx="0">
                  <c:v>Droite 2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1 Quantités'!$J$14:$J$31</c:f>
              <c:numCache>
                <c:formatCode>General</c:formatCode>
                <c:ptCount val="18"/>
                <c:pt idx="0">
                  <c:v>1.38144329896908</c:v>
                </c:pt>
                <c:pt idx="1">
                  <c:v>3.37649484536083</c:v>
                </c:pt>
                <c:pt idx="2">
                  <c:v>7.36659793814434</c:v>
                </c:pt>
                <c:pt idx="3">
                  <c:v>5.37154639175258</c:v>
                </c:pt>
                <c:pt idx="4">
                  <c:v>13.3517525773196</c:v>
                </c:pt>
                <c:pt idx="5">
                  <c:v>9.36164948453609</c:v>
                </c:pt>
                <c:pt idx="6">
                  <c:v>11.3567010309278</c:v>
                </c:pt>
                <c:pt idx="7">
                  <c:v>17.3418556701031</c:v>
                </c:pt>
                <c:pt idx="8">
                  <c:v>25.3220618556701</c:v>
                </c:pt>
                <c:pt idx="9">
                  <c:v>23.3270103092783</c:v>
                </c:pt>
                <c:pt idx="10">
                  <c:v>21.3319587628866</c:v>
                </c:pt>
                <c:pt idx="11">
                  <c:v>25.3220618556701</c:v>
                </c:pt>
                <c:pt idx="12">
                  <c:v>31.3072164948454</c:v>
                </c:pt>
                <c:pt idx="13">
                  <c:v>33.3022680412371</c:v>
                </c:pt>
                <c:pt idx="14">
                  <c:v>33.3022680412371</c:v>
                </c:pt>
                <c:pt idx="15">
                  <c:v>35.2973195876289</c:v>
                </c:pt>
                <c:pt idx="16">
                  <c:v>39.2874226804124</c:v>
                </c:pt>
                <c:pt idx="17">
                  <c:v>37.2923711340206</c:v>
                </c:pt>
              </c:numCache>
            </c:numRef>
          </c:xVal>
          <c:yVal>
            <c:numRef>
              <c:f>'Partie 1 Quantités'!$C$14:$C$31</c:f>
              <c:numCache>
                <c:formatCode>General</c:formatCode>
                <c:ptCount val="18"/>
                <c:pt idx="0">
                  <c:v>20</c:v>
                </c:pt>
                <c:pt idx="1">
                  <c:v>19</c:v>
                </c:pt>
                <c:pt idx="2">
                  <c:v>17</c:v>
                </c:pt>
                <c:pt idx="3">
                  <c:v>18</c:v>
                </c:pt>
                <c:pt idx="4">
                  <c:v>14</c:v>
                </c:pt>
                <c:pt idx="5">
                  <c:v>16</c:v>
                </c:pt>
                <c:pt idx="6">
                  <c:v>15</c:v>
                </c:pt>
                <c:pt idx="7">
                  <c:v>12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8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'Partie 1 Quantités'!$I$13</c:f>
              <c:strCache>
                <c:ptCount val="1"/>
                <c:pt idx="0">
                  <c:v>Droite 1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numFmt formatCode="0.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1 Quantités'!$B$14:$B$31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1 Quantités'!$I$14:$I$31</c:f>
              <c:numCache>
                <c:formatCode>General</c:formatCode>
                <c:ptCount val="18"/>
                <c:pt idx="0">
                  <c:v>19.6066999454021</c:v>
                </c:pt>
                <c:pt idx="1">
                  <c:v>18.6633257936198</c:v>
                </c:pt>
                <c:pt idx="2">
                  <c:v>17.7199516418376</c:v>
                </c:pt>
                <c:pt idx="3">
                  <c:v>16.7765774900554</c:v>
                </c:pt>
                <c:pt idx="4">
                  <c:v>15.361516262382</c:v>
                </c:pt>
                <c:pt idx="5">
                  <c:v>14.4181421105998</c:v>
                </c:pt>
                <c:pt idx="6">
                  <c:v>13.0030808829264</c:v>
                </c:pt>
                <c:pt idx="7">
                  <c:v>11.5880196552531</c:v>
                </c:pt>
                <c:pt idx="8">
                  <c:v>10.6446455034709</c:v>
                </c:pt>
                <c:pt idx="9">
                  <c:v>9.70127135168864</c:v>
                </c:pt>
                <c:pt idx="10">
                  <c:v>8.28621012401529</c:v>
                </c:pt>
                <c:pt idx="11">
                  <c:v>7.81452304812417</c:v>
                </c:pt>
                <c:pt idx="12">
                  <c:v>6.87114889634194</c:v>
                </c:pt>
                <c:pt idx="13">
                  <c:v>5.92777474455971</c:v>
                </c:pt>
                <c:pt idx="14">
                  <c:v>4.98440059277748</c:v>
                </c:pt>
                <c:pt idx="15">
                  <c:v>3.56933936510413</c:v>
                </c:pt>
                <c:pt idx="16">
                  <c:v>1.21090398564855</c:v>
                </c:pt>
                <c:pt idx="17">
                  <c:v>-1.14753139380703</c:v>
                </c:pt>
              </c:numCache>
            </c:numRef>
          </c:yVal>
          <c:smooth val="0"/>
        </c:ser>
        <c:axId val="85472187"/>
        <c:axId val="16974198"/>
      </c:scatterChart>
      <c:valAx>
        <c:axId val="8547218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6974198"/>
        <c:crosses val="autoZero"/>
        <c:crossBetween val="midCat"/>
      </c:valAx>
      <c:valAx>
        <c:axId val="16974198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5472187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Impact de la contenance des bidons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tx>
            <c:strRef>
              <c:f>'Partie 2 Des sous'!$C$12</c:f>
              <c:strCache>
                <c:ptCount val="1"/>
                <c:pt idx="0">
                  <c:v>CA emp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0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2 Des sous'!$A$13:$A$30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2 Des sous'!$C$13:$C$30</c:f>
              <c:numCache>
                <c:formatCode>General</c:formatCode>
                <c:ptCount val="18"/>
                <c:pt idx="0">
                  <c:v>300</c:v>
                </c:pt>
                <c:pt idx="1">
                  <c:v>810</c:v>
                </c:pt>
                <c:pt idx="2">
                  <c:v>1275</c:v>
                </c:pt>
                <c:pt idx="3">
                  <c:v>2100</c:v>
                </c:pt>
                <c:pt idx="4">
                  <c:v>2100</c:v>
                </c:pt>
                <c:pt idx="5">
                  <c:v>2880</c:v>
                </c:pt>
                <c:pt idx="6">
                  <c:v>3375</c:v>
                </c:pt>
                <c:pt idx="7">
                  <c:v>3240</c:v>
                </c:pt>
                <c:pt idx="8">
                  <c:v>2400</c:v>
                </c:pt>
                <c:pt idx="9">
                  <c:v>3630</c:v>
                </c:pt>
                <c:pt idx="10">
                  <c:v>3750</c:v>
                </c:pt>
                <c:pt idx="11">
                  <c:v>3120</c:v>
                </c:pt>
                <c:pt idx="12">
                  <c:v>3780</c:v>
                </c:pt>
                <c:pt idx="13">
                  <c:v>1800</c:v>
                </c:pt>
                <c:pt idx="14">
                  <c:v>1920</c:v>
                </c:pt>
                <c:pt idx="15">
                  <c:v>3150</c:v>
                </c:pt>
                <c:pt idx="16">
                  <c:v>600</c:v>
                </c:pt>
                <c:pt idx="17">
                  <c:v>1350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'Partie 2 Des sous'!$E$12</c:f>
              <c:strCache>
                <c:ptCount val="1"/>
                <c:pt idx="0">
                  <c:v>Résultat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numFmt formatCode="0.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2 Des sous'!$A$13:$A$30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2 Des sous'!$E$13:$E$30</c:f>
              <c:numCache>
                <c:formatCode>General</c:formatCode>
                <c:ptCount val="18"/>
                <c:pt idx="0">
                  <c:v>-284.326300600577</c:v>
                </c:pt>
                <c:pt idx="1">
                  <c:v>115.889751189455</c:v>
                </c:pt>
                <c:pt idx="2">
                  <c:v>474.597340301069</c:v>
                </c:pt>
                <c:pt idx="3">
                  <c:v>791.796466734265</c:v>
                </c:pt>
                <c:pt idx="4">
                  <c:v>1189.76678886202</c:v>
                </c:pt>
                <c:pt idx="5">
                  <c:v>1403.19475859917</c:v>
                </c:pt>
                <c:pt idx="6">
                  <c:v>1645.50834568287</c:v>
                </c:pt>
                <c:pt idx="7">
                  <c:v>1794.42789174012</c:v>
                </c:pt>
                <c:pt idx="8">
                  <c:v>1841.82201076359</c:v>
                </c:pt>
                <c:pt idx="9">
                  <c:v>1847.70766710865</c:v>
                </c:pt>
                <c:pt idx="10">
                  <c:v>1778.70778410421</c:v>
                </c:pt>
                <c:pt idx="11">
                  <c:v>1734.95359176352</c:v>
                </c:pt>
                <c:pt idx="12">
                  <c:v>1616.31386007332</c:v>
                </c:pt>
                <c:pt idx="13">
                  <c:v>1456.16566570471</c:v>
                </c:pt>
                <c:pt idx="14">
                  <c:v>1254.50900865767</c:v>
                </c:pt>
                <c:pt idx="15">
                  <c:v>874.195655565092</c:v>
                </c:pt>
                <c:pt idx="16">
                  <c:v>32.7977536853632</c:v>
                </c:pt>
                <c:pt idx="17">
                  <c:v>-1068.02803993448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'Partie 2 Des sous'!$D$12</c:f>
              <c:strCache>
                <c:ptCount val="1"/>
                <c:pt idx="0">
                  <c:v>CA th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numFmt formatCode="0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'Partie 2 Des sous'!$A$13:$A$30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20</c:v>
                </c:pt>
                <c:pt idx="9">
                  <c:v>22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30</c:v>
                </c:pt>
                <c:pt idx="14">
                  <c:v>32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</c:numCache>
            </c:numRef>
          </c:xVal>
          <c:yVal>
            <c:numRef>
              <c:f>'Partie 2 Des sous'!$D$13:$D$30</c:f>
              <c:numCache>
                <c:formatCode>General</c:formatCode>
                <c:ptCount val="18"/>
                <c:pt idx="0">
                  <c:v>294.100499181031</c:v>
                </c:pt>
                <c:pt idx="1">
                  <c:v>839.849660712893</c:v>
                </c:pt>
                <c:pt idx="2">
                  <c:v>1328.99637313782</c:v>
                </c:pt>
                <c:pt idx="3">
                  <c:v>1761.54063645582</c:v>
                </c:pt>
                <c:pt idx="4">
                  <c:v>2304.22743935731</c:v>
                </c:pt>
                <c:pt idx="5">
                  <c:v>2595.26557990797</c:v>
                </c:pt>
                <c:pt idx="6">
                  <c:v>2925.69319865845</c:v>
                </c:pt>
                <c:pt idx="7">
                  <c:v>3128.76530691834</c:v>
                </c:pt>
                <c:pt idx="8">
                  <c:v>3193.39365104126</c:v>
                </c:pt>
                <c:pt idx="9">
                  <c:v>3201.41954605725</c:v>
                </c:pt>
                <c:pt idx="10">
                  <c:v>3107.32879650574</c:v>
                </c:pt>
                <c:pt idx="11">
                  <c:v>3047.66398876843</c:v>
                </c:pt>
                <c:pt idx="12">
                  <c:v>2885.88253646362</c:v>
                </c:pt>
                <c:pt idx="13">
                  <c:v>2667.49863505187</c:v>
                </c:pt>
                <c:pt idx="14">
                  <c:v>2392.51228453319</c:v>
                </c:pt>
                <c:pt idx="15">
                  <c:v>1873.90316667967</c:v>
                </c:pt>
                <c:pt idx="16">
                  <c:v>726.542391389134</c:v>
                </c:pt>
                <c:pt idx="17">
                  <c:v>-774.583690819742</c:v>
                </c:pt>
              </c:numCache>
            </c:numRef>
          </c:yVal>
          <c:smooth val="0"/>
        </c:ser>
        <c:axId val="50318731"/>
        <c:axId val="89765033"/>
      </c:scatterChart>
      <c:valAx>
        <c:axId val="5031873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Contenance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9765033"/>
        <c:crosses val="autoZero"/>
        <c:crossBetween val="midCat"/>
      </c:valAx>
      <c:valAx>
        <c:axId val="89765033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CA et Résultat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0318731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solidFill>
          <a:srgbClr val="d9d9d9"/>
        </a:solidFill>
        <a:ln>
          <a:solidFill>
            <a:srgbClr val="000000"/>
          </a:solidFill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6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312840</xdr:colOff>
      <xdr:row>1</xdr:row>
      <xdr:rowOff>73080</xdr:rowOff>
    </xdr:from>
    <xdr:to>
      <xdr:col>12</xdr:col>
      <xdr:colOff>464400</xdr:colOff>
      <xdr:row>8</xdr:row>
      <xdr:rowOff>128520</xdr:rowOff>
    </xdr:to>
    <xdr:sp>
      <xdr:nvSpPr>
        <xdr:cNvPr id="0" name="CustomShape 1"/>
        <xdr:cNvSpPr/>
      </xdr:nvSpPr>
      <xdr:spPr>
        <a:xfrm>
          <a:off x="312840" y="235440"/>
          <a:ext cx="7264800" cy="1193400"/>
        </a:xfrm>
        <a:prstGeom prst="rect">
          <a:avLst/>
        </a:prstGeom>
        <a:solidFill>
          <a:srgbClr val="eeeeee"/>
        </a:solidFill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  <xdr:txBody>
        <a:bodyPr lIns="180000" rIns="180000" tIns="180000" bIns="180000"/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La société Peak-oil, commercialise des consommables pour chaudières. Elle souhaiterait faire une étude de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performance économique de son activité pour un produit utilisant une formule classique et un autre utilisant une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formule innovante. 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Les tableaux ci-dessous reprennent les ventes de chacun de ces produits (yi en milliers de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bidons) en fonction de la contenance des bidons (xi en litres) Formule classique et Formule innovante :</a:t>
          </a:r>
          <a:endParaRPr b="0" lang="fr-FR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81720</xdr:colOff>
      <xdr:row>45</xdr:row>
      <xdr:rowOff>20880</xdr:rowOff>
    </xdr:from>
    <xdr:to>
      <xdr:col>12</xdr:col>
      <xdr:colOff>233280</xdr:colOff>
      <xdr:row>67</xdr:row>
      <xdr:rowOff>53640</xdr:rowOff>
    </xdr:to>
    <xdr:sp>
      <xdr:nvSpPr>
        <xdr:cNvPr id="1" name="CustomShape 1"/>
        <xdr:cNvSpPr/>
      </xdr:nvSpPr>
      <xdr:spPr>
        <a:xfrm>
          <a:off x="81720" y="7373880"/>
          <a:ext cx="7264800" cy="3609360"/>
        </a:xfrm>
        <a:prstGeom prst="rect">
          <a:avLst/>
        </a:prstGeom>
        <a:solidFill>
          <a:srgbClr val="eeeeee"/>
        </a:solidFill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  <xdr:txBody>
        <a:bodyPr lIns="180000" rIns="180000" tIns="180000" bIns="180000"/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1°) Compléter ces deux tableaux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2°) Quel est l’indicateur pertinent permettant de vous prononcer sur l'existence d'un lien entre la contenance des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bidons et le nombre de bidons vendus.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Le calculer (avec les résultats proposés par ces deux tableaux pour les formules (classique et innovante) puis conclure. 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Vérifier en utilisant les formules adaptées de votre tableur.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3°) On se concentre à présent sur le produit montrant la plus forte corrélation.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Effectuer une représentation graphique. Un ajustement vous semble-t-il pertinent? Justifier la réponse.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4°) Déterminer l'équation donnant les quantités vendues en fonction de la contenance pour la formule retenue.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Donner une interprétation du coefficient directeur et du coefficient constant de cette équation.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Placer cette droite sur le graphique.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Quelle est l’interprétation de la seconde droite d’ajustement. Calculer ses coefficients et la positionner sur le graphique (en pointillés)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5°) Quel est le niveau des ventes attendu pour chaque contenance?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Quelle est la contenance permettant de vendre 10 000 bidons?</a:t>
          </a:r>
          <a:endParaRPr b="0" lang="fr-FR" sz="1200" spc="-1" strike="noStrike">
            <a:latin typeface="Times New Roman"/>
          </a:endParaRPr>
        </a:p>
      </xdr:txBody>
    </xdr:sp>
    <xdr:clientData/>
  </xdr:twoCellAnchor>
  <xdr:twoCellAnchor editAs="oneCell">
    <xdr:from>
      <xdr:col>10</xdr:col>
      <xdr:colOff>458280</xdr:colOff>
      <xdr:row>9</xdr:row>
      <xdr:rowOff>95760</xdr:rowOff>
    </xdr:from>
    <xdr:to>
      <xdr:col>19</xdr:col>
      <xdr:colOff>429480</xdr:colOff>
      <xdr:row>35</xdr:row>
      <xdr:rowOff>115560</xdr:rowOff>
    </xdr:to>
    <xdr:graphicFrame>
      <xdr:nvGraphicFramePr>
        <xdr:cNvPr id="2" name=""/>
        <xdr:cNvGraphicFramePr/>
      </xdr:nvGraphicFramePr>
      <xdr:xfrm>
        <a:off x="6491880" y="1558800"/>
        <a:ext cx="5757840" cy="428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0</xdr:colOff>
      <xdr:row>0</xdr:row>
      <xdr:rowOff>0</xdr:rowOff>
    </xdr:from>
    <xdr:to>
      <xdr:col>8</xdr:col>
      <xdr:colOff>763560</xdr:colOff>
      <xdr:row>7</xdr:row>
      <xdr:rowOff>27720</xdr:rowOff>
    </xdr:to>
    <xdr:sp>
      <xdr:nvSpPr>
        <xdr:cNvPr id="3" name="CustomShape 1"/>
        <xdr:cNvSpPr/>
      </xdr:nvSpPr>
      <xdr:spPr>
        <a:xfrm>
          <a:off x="0" y="0"/>
          <a:ext cx="7265880" cy="1193400"/>
        </a:xfrm>
        <a:prstGeom prst="rect">
          <a:avLst/>
        </a:prstGeom>
        <a:solidFill>
          <a:srgbClr val="eeeeee"/>
        </a:solidFill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  <xdr:txBody>
        <a:bodyPr lIns="180000" rIns="180000" tIns="180000" bIns="180000"/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6°) Le prix de vente d’un litre est de 15€.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Déterminer l'équation du chiffre d'affaires en fonction de la contenance.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Quel est le chiffre d’affaires attendu pour chacune des contenances ?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Conclusion.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Tracer la courbe de ce chiffre d’affaires.</a:t>
          </a:r>
          <a:endParaRPr b="0" lang="fr-FR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53640</xdr:colOff>
      <xdr:row>41</xdr:row>
      <xdr:rowOff>18000</xdr:rowOff>
    </xdr:from>
    <xdr:to>
      <xdr:col>9</xdr:col>
      <xdr:colOff>4320</xdr:colOff>
      <xdr:row>56</xdr:row>
      <xdr:rowOff>46440</xdr:rowOff>
    </xdr:to>
    <xdr:sp>
      <xdr:nvSpPr>
        <xdr:cNvPr id="4" name="CustomShape 1"/>
        <xdr:cNvSpPr/>
      </xdr:nvSpPr>
      <xdr:spPr>
        <a:xfrm>
          <a:off x="53640" y="6723360"/>
          <a:ext cx="7265880" cy="2467080"/>
        </a:xfrm>
        <a:prstGeom prst="rect">
          <a:avLst/>
        </a:prstGeom>
        <a:solidFill>
          <a:srgbClr val="eeeeee"/>
        </a:solidFill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  <xdr:txBody>
        <a:bodyPr lIns="180000" rIns="180000" tIns="180000" bIns="180000"/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7°) Les coûts sont constitués de coûts fixes à hauteur de 500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€ </a:t>
          </a:r>
          <a:r>
            <a:rPr b="0" lang="fr-FR" sz="1200" spc="-1" strike="noStrike">
              <a:latin typeface="Times New Roman"/>
            </a:rPr>
            <a:t>et de coûts variables équivalant à 4€ par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litre vendu. Déterminer l'équation du résultat en fonction de la contenance.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Quel est le résultat attendu pour chacune des contenances?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Intégrer la courbe du résultat sur votre graphique contenant déjà le CA.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Conclusion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8°) Les dirigeants souhaitent savoir pour quelle contenance le résultat est maximum ? ?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Calculez le ainsi que le CA et le nombre de bidons correspondants.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9°) Quelle différence faites-vous entre rapport de corrélation, coefficient de corrélation et coefficient de</a:t>
          </a:r>
          <a:endParaRPr b="0" lang="fr-FR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200" spc="-1" strike="noStrike">
              <a:latin typeface="Times New Roman"/>
            </a:rPr>
            <a:t>détermination ?</a:t>
          </a:r>
          <a:endParaRPr b="0" lang="fr-FR" sz="1200" spc="-1" strike="noStrike">
            <a:latin typeface="Times New Roman"/>
          </a:endParaRPr>
        </a:p>
      </xdr:txBody>
    </xdr:sp>
    <xdr:clientData/>
  </xdr:twoCellAnchor>
  <xdr:twoCellAnchor editAs="oneCell">
    <xdr:from>
      <xdr:col>5</xdr:col>
      <xdr:colOff>639360</xdr:colOff>
      <xdr:row>13</xdr:row>
      <xdr:rowOff>141840</xdr:rowOff>
    </xdr:from>
    <xdr:to>
      <xdr:col>12</xdr:col>
      <xdr:colOff>708840</xdr:colOff>
      <xdr:row>33</xdr:row>
      <xdr:rowOff>129960</xdr:rowOff>
    </xdr:to>
    <xdr:graphicFrame>
      <xdr:nvGraphicFramePr>
        <xdr:cNvPr id="5" name=""/>
        <xdr:cNvGraphicFramePr/>
      </xdr:nvGraphicFramePr>
      <xdr:xfrm>
        <a:off x="4703040" y="2295720"/>
        <a:ext cx="5759280" cy="323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1440</xdr:colOff>
      <xdr:row>2</xdr:row>
      <xdr:rowOff>360</xdr:rowOff>
    </xdr:from>
    <xdr:to>
      <xdr:col>8</xdr:col>
      <xdr:colOff>70560</xdr:colOff>
      <xdr:row>28</xdr:row>
      <xdr:rowOff>63720</xdr:rowOff>
    </xdr:to>
    <xdr:graphicFrame>
      <xdr:nvGraphicFramePr>
        <xdr:cNvPr id="6" name=""/>
        <xdr:cNvGraphicFramePr/>
      </xdr:nvGraphicFramePr>
      <xdr:xfrm>
        <a:off x="813960" y="325440"/>
        <a:ext cx="5758920" cy="428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198000</xdr:colOff>
      <xdr:row>2</xdr:row>
      <xdr:rowOff>0</xdr:rowOff>
    </xdr:from>
    <xdr:to>
      <xdr:col>17</xdr:col>
      <xdr:colOff>258480</xdr:colOff>
      <xdr:row>27</xdr:row>
      <xdr:rowOff>84240</xdr:rowOff>
    </xdr:to>
    <xdr:graphicFrame>
      <xdr:nvGraphicFramePr>
        <xdr:cNvPr id="7" name=""/>
        <xdr:cNvGraphicFramePr/>
      </xdr:nvGraphicFramePr>
      <xdr:xfrm>
        <a:off x="6700320" y="325080"/>
        <a:ext cx="7375680" cy="4148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99FF"/>
    <pageSetUpPr fitToPage="false"/>
  </sheetPr>
  <dimension ref="A12:P42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H38" activeCellId="0" sqref="H38"/>
    </sheetView>
  </sheetViews>
  <sheetFormatPr defaultRowHeight="12.8" zeroHeight="false" outlineLevelRow="0" outlineLevelCol="0"/>
  <cols>
    <col collapsed="false" customWidth="true" hidden="false" outlineLevel="0" max="7" min="1" style="0" width="7.65"/>
    <col collapsed="false" customWidth="true" hidden="false" outlineLevel="0" max="8" min="8" style="0" width="9.2"/>
    <col collapsed="false" customWidth="false" hidden="false" outlineLevel="0" max="9" min="9" style="0" width="11.52"/>
    <col collapsed="false" customWidth="true" hidden="false" outlineLevel="0" max="10" min="10" style="0" width="11.24"/>
    <col collapsed="false" customWidth="true" hidden="false" outlineLevel="0" max="13" min="11" style="0" width="7.65"/>
    <col collapsed="false" customWidth="true" hidden="false" outlineLevel="0" max="14" min="14" style="0" width="9.2"/>
    <col collapsed="false" customWidth="true" hidden="false" outlineLevel="0" max="16" min="15" style="0" width="7.65"/>
    <col collapsed="false" customWidth="false" hidden="false" outlineLevel="0" max="1025" min="17" style="0" width="11.52"/>
  </cols>
  <sheetData>
    <row r="12" customFormat="false" ht="12.8" hidden="false" customHeight="false" outlineLevel="0" collapsed="false">
      <c r="B12" s="1" t="s">
        <v>0</v>
      </c>
      <c r="C12" s="1"/>
      <c r="D12" s="1"/>
      <c r="E12" s="1"/>
      <c r="F12" s="1"/>
      <c r="G12" s="1"/>
      <c r="H12" s="1"/>
      <c r="L12" s="2" t="s">
        <v>1</v>
      </c>
      <c r="M12" s="2"/>
      <c r="N12" s="2"/>
      <c r="O12" s="2"/>
      <c r="P12" s="2"/>
    </row>
    <row r="13" customFormat="false" ht="13.8" hidden="false" customHeight="false" outlineLevel="0" collapsed="false">
      <c r="B13" s="3" t="s">
        <v>2</v>
      </c>
      <c r="C13" s="3" t="s">
        <v>3</v>
      </c>
      <c r="D13" s="3" t="s">
        <v>4</v>
      </c>
      <c r="E13" s="3" t="s">
        <v>5</v>
      </c>
      <c r="F13" s="3" t="s">
        <v>6</v>
      </c>
      <c r="G13" s="3" t="s">
        <v>7</v>
      </c>
      <c r="H13" s="3" t="s">
        <v>8</v>
      </c>
      <c r="I13" s="3" t="s">
        <v>9</v>
      </c>
      <c r="J13" s="3" t="s">
        <v>10</v>
      </c>
      <c r="L13" s="4" t="s">
        <v>2</v>
      </c>
      <c r="M13" s="4" t="s">
        <v>3</v>
      </c>
      <c r="N13" s="4" t="s">
        <v>11</v>
      </c>
      <c r="O13" s="4" t="s">
        <v>12</v>
      </c>
      <c r="P13" s="4" t="s">
        <v>13</v>
      </c>
    </row>
    <row r="14" customFormat="false" ht="12.8" hidden="false" customHeight="false" outlineLevel="0" collapsed="false">
      <c r="B14" s="5" t="n">
        <v>1</v>
      </c>
      <c r="C14" s="5" t="n">
        <v>20</v>
      </c>
      <c r="D14" s="6" t="n">
        <f aca="false">B14-B$33</f>
        <v>-19.7777777777778</v>
      </c>
      <c r="E14" s="6" t="n">
        <f aca="false">C14-C$33</f>
        <v>9.72222222222222</v>
      </c>
      <c r="F14" s="6" t="n">
        <f aca="false">D14^2</f>
        <v>391.16049382716</v>
      </c>
      <c r="G14" s="6" t="n">
        <f aca="false">E14^2</f>
        <v>94.5216049382716</v>
      </c>
      <c r="H14" s="6" t="n">
        <f aca="false">D14*E14</f>
        <v>-192.283950617284</v>
      </c>
      <c r="I14" s="7" t="n">
        <f aca="false">B$38*B14+D$38</f>
        <v>19.6066999454021</v>
      </c>
      <c r="J14" s="7" t="n">
        <f aca="false">B$41*C14+D$41</f>
        <v>1.38144329896908</v>
      </c>
      <c r="L14" s="5" t="n">
        <v>1</v>
      </c>
      <c r="M14" s="5" t="n">
        <v>20</v>
      </c>
      <c r="N14" s="8" t="n">
        <f aca="false">L14^2</f>
        <v>1</v>
      </c>
      <c r="O14" s="8" t="n">
        <f aca="false">M14^2</f>
        <v>400</v>
      </c>
      <c r="P14" s="8" t="n">
        <f aca="false">L14*M14</f>
        <v>20</v>
      </c>
    </row>
    <row r="15" customFormat="false" ht="12.8" hidden="false" customHeight="false" outlineLevel="0" collapsed="false">
      <c r="B15" s="5" t="n">
        <v>3</v>
      </c>
      <c r="C15" s="5" t="n">
        <v>19</v>
      </c>
      <c r="D15" s="6" t="n">
        <f aca="false">B15-B$33</f>
        <v>-17.7777777777778</v>
      </c>
      <c r="E15" s="6" t="n">
        <f aca="false">C15-C$33</f>
        <v>8.72222222222222</v>
      </c>
      <c r="F15" s="6" t="n">
        <f aca="false">D15^2</f>
        <v>316.049382716049</v>
      </c>
      <c r="G15" s="6" t="n">
        <f aca="false">E15^2</f>
        <v>76.0771604938272</v>
      </c>
      <c r="H15" s="6" t="n">
        <f aca="false">D15*E15</f>
        <v>-155.061728395062</v>
      </c>
      <c r="I15" s="7" t="n">
        <f aca="false">B$38*B15+D$38</f>
        <v>18.6633257936198</v>
      </c>
      <c r="J15" s="7" t="n">
        <f aca="false">B$41*C15+D$41</f>
        <v>3.37649484536083</v>
      </c>
      <c r="L15" s="5" t="n">
        <v>3</v>
      </c>
      <c r="M15" s="5" t="n">
        <v>9</v>
      </c>
      <c r="N15" s="8" t="n">
        <f aca="false">L15^2</f>
        <v>9</v>
      </c>
      <c r="O15" s="8" t="n">
        <f aca="false">M15^2</f>
        <v>81</v>
      </c>
      <c r="P15" s="8" t="n">
        <f aca="false">L15*M15</f>
        <v>27</v>
      </c>
    </row>
    <row r="16" customFormat="false" ht="12.8" hidden="false" customHeight="false" outlineLevel="0" collapsed="false">
      <c r="B16" s="5" t="n">
        <v>5</v>
      </c>
      <c r="C16" s="5" t="n">
        <v>17</v>
      </c>
      <c r="D16" s="6" t="n">
        <f aca="false">B16-B$33</f>
        <v>-15.7777777777778</v>
      </c>
      <c r="E16" s="6" t="n">
        <f aca="false">C16-C$33</f>
        <v>6.72222222222222</v>
      </c>
      <c r="F16" s="6" t="n">
        <f aca="false">D16^2</f>
        <v>248.938271604938</v>
      </c>
      <c r="G16" s="6" t="n">
        <f aca="false">E16^2</f>
        <v>45.1882716049383</v>
      </c>
      <c r="H16" s="6" t="n">
        <f aca="false">D16*E16</f>
        <v>-106.061728395062</v>
      </c>
      <c r="I16" s="7" t="n">
        <f aca="false">B$38*B16+D$38</f>
        <v>17.7199516418376</v>
      </c>
      <c r="J16" s="7" t="n">
        <f aca="false">B$41*C16+D$41</f>
        <v>7.36659793814434</v>
      </c>
      <c r="L16" s="5" t="n">
        <v>5</v>
      </c>
      <c r="M16" s="5" t="n">
        <v>17</v>
      </c>
      <c r="N16" s="8" t="n">
        <f aca="false">L16^2</f>
        <v>25</v>
      </c>
      <c r="O16" s="8" t="n">
        <f aca="false">M16^2</f>
        <v>289</v>
      </c>
      <c r="P16" s="8" t="n">
        <f aca="false">L16*M16</f>
        <v>85</v>
      </c>
    </row>
    <row r="17" customFormat="false" ht="12.8" hidden="false" customHeight="false" outlineLevel="0" collapsed="false">
      <c r="B17" s="5" t="n">
        <v>7</v>
      </c>
      <c r="C17" s="5" t="n">
        <v>18</v>
      </c>
      <c r="D17" s="6" t="n">
        <f aca="false">B17-B$33</f>
        <v>-13.7777777777778</v>
      </c>
      <c r="E17" s="6" t="n">
        <f aca="false">C17-C$33</f>
        <v>7.72222222222222</v>
      </c>
      <c r="F17" s="6" t="n">
        <f aca="false">D17^2</f>
        <v>189.827160493827</v>
      </c>
      <c r="G17" s="6" t="n">
        <f aca="false">E17^2</f>
        <v>59.6327160493827</v>
      </c>
      <c r="H17" s="6" t="n">
        <f aca="false">D17*E17</f>
        <v>-106.395061728395</v>
      </c>
      <c r="I17" s="7" t="n">
        <f aca="false">B$38*B17+D$38</f>
        <v>16.7765774900554</v>
      </c>
      <c r="J17" s="7" t="n">
        <f aca="false">B$41*C17+D$41</f>
        <v>5.37154639175258</v>
      </c>
      <c r="L17" s="5" t="n">
        <v>7</v>
      </c>
      <c r="M17" s="5" t="n">
        <v>12</v>
      </c>
      <c r="N17" s="8" t="n">
        <f aca="false">L17^2</f>
        <v>49</v>
      </c>
      <c r="O17" s="8" t="n">
        <f aca="false">M17^2</f>
        <v>144</v>
      </c>
      <c r="P17" s="8" t="n">
        <f aca="false">L17*M17</f>
        <v>84</v>
      </c>
    </row>
    <row r="18" customFormat="false" ht="12.8" hidden="false" customHeight="false" outlineLevel="0" collapsed="false">
      <c r="B18" s="5" t="n">
        <v>10</v>
      </c>
      <c r="C18" s="5" t="n">
        <v>14</v>
      </c>
      <c r="D18" s="6" t="n">
        <f aca="false">B18-B$33</f>
        <v>-10.7777777777778</v>
      </c>
      <c r="E18" s="6" t="n">
        <f aca="false">C18-C$33</f>
        <v>3.72222222222222</v>
      </c>
      <c r="F18" s="6" t="n">
        <f aca="false">D18^2</f>
        <v>116.160493827161</v>
      </c>
      <c r="G18" s="6" t="n">
        <f aca="false">E18^2</f>
        <v>13.8549382716049</v>
      </c>
      <c r="H18" s="6" t="n">
        <f aca="false">D18*E18</f>
        <v>-40.1172839506173</v>
      </c>
      <c r="I18" s="7" t="n">
        <f aca="false">B$38*B18+D$38</f>
        <v>15.361516262382</v>
      </c>
      <c r="J18" s="7" t="n">
        <f aca="false">B$41*C18+D$41</f>
        <v>13.3517525773196</v>
      </c>
      <c r="L18" s="5" t="n">
        <v>10</v>
      </c>
      <c r="M18" s="5" t="n">
        <v>6</v>
      </c>
      <c r="N18" s="8" t="n">
        <f aca="false">L18^2</f>
        <v>100</v>
      </c>
      <c r="O18" s="8" t="n">
        <f aca="false">M18^2</f>
        <v>36</v>
      </c>
      <c r="P18" s="8" t="n">
        <f aca="false">L18*M18</f>
        <v>60</v>
      </c>
    </row>
    <row r="19" customFormat="false" ht="12.8" hidden="false" customHeight="false" outlineLevel="0" collapsed="false">
      <c r="B19" s="5" t="n">
        <v>12</v>
      </c>
      <c r="C19" s="5" t="n">
        <v>16</v>
      </c>
      <c r="D19" s="6" t="n">
        <f aca="false">B19-B$33</f>
        <v>-8.77777777777778</v>
      </c>
      <c r="E19" s="6" t="n">
        <f aca="false">C19-C$33</f>
        <v>5.72222222222222</v>
      </c>
      <c r="F19" s="6" t="n">
        <f aca="false">D19^2</f>
        <v>77.0493827160494</v>
      </c>
      <c r="G19" s="6" t="n">
        <f aca="false">E19^2</f>
        <v>32.7438271604938</v>
      </c>
      <c r="H19" s="6" t="n">
        <f aca="false">D19*E19</f>
        <v>-50.2283950617284</v>
      </c>
      <c r="I19" s="7" t="n">
        <f aca="false">B$38*B19+D$38</f>
        <v>14.4181421105998</v>
      </c>
      <c r="J19" s="7" t="n">
        <f aca="false">B$41*C19+D$41</f>
        <v>9.36164948453609</v>
      </c>
      <c r="L19" s="5" t="n">
        <v>12</v>
      </c>
      <c r="M19" s="5" t="n">
        <v>5</v>
      </c>
      <c r="N19" s="8" t="n">
        <f aca="false">L19^2</f>
        <v>144</v>
      </c>
      <c r="O19" s="8" t="n">
        <f aca="false">M19^2</f>
        <v>25</v>
      </c>
      <c r="P19" s="8" t="n">
        <f aca="false">L19*M19</f>
        <v>60</v>
      </c>
    </row>
    <row r="20" customFormat="false" ht="12.8" hidden="false" customHeight="false" outlineLevel="0" collapsed="false">
      <c r="B20" s="5" t="n">
        <v>15</v>
      </c>
      <c r="C20" s="5" t="n">
        <v>15</v>
      </c>
      <c r="D20" s="6" t="n">
        <f aca="false">B20-B$33</f>
        <v>-5.77777777777778</v>
      </c>
      <c r="E20" s="6" t="n">
        <f aca="false">C20-C$33</f>
        <v>4.72222222222222</v>
      </c>
      <c r="F20" s="6" t="n">
        <f aca="false">D20^2</f>
        <v>33.3827160493827</v>
      </c>
      <c r="G20" s="6" t="n">
        <f aca="false">E20^2</f>
        <v>22.2993827160494</v>
      </c>
      <c r="H20" s="6" t="n">
        <f aca="false">D20*E20</f>
        <v>-27.2839506172839</v>
      </c>
      <c r="I20" s="7" t="n">
        <f aca="false">B$38*B20+D$38</f>
        <v>13.0030808829264</v>
      </c>
      <c r="J20" s="7" t="n">
        <f aca="false">B$41*C20+D$41</f>
        <v>11.3567010309278</v>
      </c>
      <c r="L20" s="5" t="n">
        <v>15</v>
      </c>
      <c r="M20" s="5" t="n">
        <v>11</v>
      </c>
      <c r="N20" s="8" t="n">
        <f aca="false">L20^2</f>
        <v>225</v>
      </c>
      <c r="O20" s="8" t="n">
        <f aca="false">M20^2</f>
        <v>121</v>
      </c>
      <c r="P20" s="8" t="n">
        <f aca="false">L20*M20</f>
        <v>165</v>
      </c>
    </row>
    <row r="21" customFormat="false" ht="12.8" hidden="false" customHeight="false" outlineLevel="0" collapsed="false">
      <c r="B21" s="5" t="n">
        <v>18</v>
      </c>
      <c r="C21" s="5" t="n">
        <v>12</v>
      </c>
      <c r="D21" s="6" t="n">
        <f aca="false">B21-B$33</f>
        <v>-2.77777777777778</v>
      </c>
      <c r="E21" s="6" t="n">
        <f aca="false">C21-C$33</f>
        <v>1.72222222222222</v>
      </c>
      <c r="F21" s="6" t="n">
        <f aca="false">D21^2</f>
        <v>7.71604938271605</v>
      </c>
      <c r="G21" s="6" t="n">
        <f aca="false">E21^2</f>
        <v>2.96604938271605</v>
      </c>
      <c r="H21" s="6" t="n">
        <f aca="false">D21*E21</f>
        <v>-4.78395061728395</v>
      </c>
      <c r="I21" s="7" t="n">
        <f aca="false">B$38*B21+D$38</f>
        <v>11.5880196552531</v>
      </c>
      <c r="J21" s="7" t="n">
        <f aca="false">B$41*C21+D$41</f>
        <v>17.3418556701031</v>
      </c>
      <c r="L21" s="5" t="n">
        <v>18</v>
      </c>
      <c r="M21" s="5" t="n">
        <v>2</v>
      </c>
      <c r="N21" s="8" t="n">
        <f aca="false">L21^2</f>
        <v>324</v>
      </c>
      <c r="O21" s="8" t="n">
        <f aca="false">M21^2</f>
        <v>4</v>
      </c>
      <c r="P21" s="8" t="n">
        <f aca="false">L21*M21</f>
        <v>36</v>
      </c>
    </row>
    <row r="22" customFormat="false" ht="12.8" hidden="false" customHeight="false" outlineLevel="0" collapsed="false">
      <c r="B22" s="5" t="n">
        <v>20</v>
      </c>
      <c r="C22" s="5" t="n">
        <v>8</v>
      </c>
      <c r="D22" s="6" t="n">
        <f aca="false">B22-B$33</f>
        <v>-0.777777777777779</v>
      </c>
      <c r="E22" s="6" t="n">
        <f aca="false">C22-C$33</f>
        <v>-2.27777777777778</v>
      </c>
      <c r="F22" s="6" t="n">
        <f aca="false">D22^2</f>
        <v>0.604938271604939</v>
      </c>
      <c r="G22" s="6" t="n">
        <f aca="false">E22^2</f>
        <v>5.18827160493828</v>
      </c>
      <c r="H22" s="6" t="n">
        <f aca="false">D22*E22</f>
        <v>1.77160493827161</v>
      </c>
      <c r="I22" s="7" t="n">
        <f aca="false">B$38*B22+D$38</f>
        <v>10.6446455034709</v>
      </c>
      <c r="J22" s="7" t="n">
        <f aca="false">B$41*C22+D$41</f>
        <v>25.3220618556701</v>
      </c>
      <c r="L22" s="5" t="n">
        <v>20</v>
      </c>
      <c r="M22" s="5" t="n">
        <v>8</v>
      </c>
      <c r="N22" s="8" t="n">
        <f aca="false">L22^2</f>
        <v>400</v>
      </c>
      <c r="O22" s="8" t="n">
        <f aca="false">M22^2</f>
        <v>64</v>
      </c>
      <c r="P22" s="8" t="n">
        <f aca="false">L22*M22</f>
        <v>160</v>
      </c>
    </row>
    <row r="23" customFormat="false" ht="12.8" hidden="false" customHeight="false" outlineLevel="0" collapsed="false">
      <c r="B23" s="5" t="n">
        <v>22</v>
      </c>
      <c r="C23" s="5" t="n">
        <v>9</v>
      </c>
      <c r="D23" s="6" t="n">
        <f aca="false">B23-B$33</f>
        <v>1.22222222222222</v>
      </c>
      <c r="E23" s="6" t="n">
        <f aca="false">C23-C$33</f>
        <v>-1.27777777777778</v>
      </c>
      <c r="F23" s="6" t="n">
        <f aca="false">D23^2</f>
        <v>1.49382716049383</v>
      </c>
      <c r="G23" s="6" t="n">
        <f aca="false">E23^2</f>
        <v>1.63271604938272</v>
      </c>
      <c r="H23" s="6" t="n">
        <f aca="false">D23*E23</f>
        <v>-1.56172839506173</v>
      </c>
      <c r="I23" s="7" t="n">
        <f aca="false">B$38*B23+D$38</f>
        <v>9.70127135168864</v>
      </c>
      <c r="J23" s="7" t="n">
        <f aca="false">B$41*C23+D$41</f>
        <v>23.3270103092783</v>
      </c>
      <c r="L23" s="5" t="n">
        <v>22</v>
      </c>
      <c r="M23" s="5" t="n">
        <v>11</v>
      </c>
      <c r="N23" s="8" t="n">
        <f aca="false">L23^2</f>
        <v>484</v>
      </c>
      <c r="O23" s="8" t="n">
        <f aca="false">M23^2</f>
        <v>121</v>
      </c>
      <c r="P23" s="8" t="n">
        <f aca="false">L23*M23</f>
        <v>242</v>
      </c>
    </row>
    <row r="24" customFormat="false" ht="12.8" hidden="false" customHeight="false" outlineLevel="0" collapsed="false">
      <c r="B24" s="5" t="n">
        <v>25</v>
      </c>
      <c r="C24" s="5" t="n">
        <v>10</v>
      </c>
      <c r="D24" s="6" t="n">
        <f aca="false">B24-B$33</f>
        <v>4.22222222222222</v>
      </c>
      <c r="E24" s="6" t="n">
        <f aca="false">C24-C$33</f>
        <v>-0.277777777777779</v>
      </c>
      <c r="F24" s="6" t="n">
        <f aca="false">D24^2</f>
        <v>17.8271604938272</v>
      </c>
      <c r="G24" s="6" t="n">
        <f aca="false">E24^2</f>
        <v>0.0771604938271609</v>
      </c>
      <c r="H24" s="6" t="n">
        <f aca="false">D24*E24</f>
        <v>-1.17283950617284</v>
      </c>
      <c r="I24" s="7" t="n">
        <f aca="false">B$38*B24+D$38</f>
        <v>8.28621012401529</v>
      </c>
      <c r="J24" s="7" t="n">
        <f aca="false">B$41*C24+D$41</f>
        <v>21.3319587628866</v>
      </c>
      <c r="L24" s="5" t="n">
        <v>25</v>
      </c>
      <c r="M24" s="5" t="n">
        <v>10</v>
      </c>
      <c r="N24" s="8" t="n">
        <f aca="false">L24^2</f>
        <v>625</v>
      </c>
      <c r="O24" s="8" t="n">
        <f aca="false">M24^2</f>
        <v>100</v>
      </c>
      <c r="P24" s="8" t="n">
        <f aca="false">L24*M24</f>
        <v>250</v>
      </c>
    </row>
    <row r="25" customFormat="false" ht="12.8" hidden="false" customHeight="false" outlineLevel="0" collapsed="false">
      <c r="B25" s="5" t="n">
        <v>26</v>
      </c>
      <c r="C25" s="5" t="n">
        <v>8</v>
      </c>
      <c r="D25" s="6" t="n">
        <f aca="false">B25-B$33</f>
        <v>5.22222222222222</v>
      </c>
      <c r="E25" s="6" t="n">
        <f aca="false">C25-C$33</f>
        <v>-2.27777777777778</v>
      </c>
      <c r="F25" s="6" t="n">
        <f aca="false">D25^2</f>
        <v>27.2716049382716</v>
      </c>
      <c r="G25" s="6" t="n">
        <f aca="false">E25^2</f>
        <v>5.18827160493828</v>
      </c>
      <c r="H25" s="6" t="n">
        <f aca="false">D25*E25</f>
        <v>-11.8950617283951</v>
      </c>
      <c r="I25" s="7" t="n">
        <f aca="false">B$38*B25+D$38</f>
        <v>7.81452304812417</v>
      </c>
      <c r="J25" s="7" t="n">
        <f aca="false">B$41*C25+D$41</f>
        <v>25.3220618556701</v>
      </c>
      <c r="L25" s="5" t="n">
        <v>26</v>
      </c>
      <c r="M25" s="5" t="n">
        <v>8</v>
      </c>
      <c r="N25" s="8" t="n">
        <f aca="false">L25^2</f>
        <v>676</v>
      </c>
      <c r="O25" s="8" t="n">
        <f aca="false">M25^2</f>
        <v>64</v>
      </c>
      <c r="P25" s="8" t="n">
        <f aca="false">L25*M25</f>
        <v>208</v>
      </c>
    </row>
    <row r="26" customFormat="false" ht="12.8" hidden="false" customHeight="false" outlineLevel="0" collapsed="false">
      <c r="B26" s="5" t="n">
        <v>28</v>
      </c>
      <c r="C26" s="5" t="n">
        <v>5</v>
      </c>
      <c r="D26" s="6" t="n">
        <f aca="false">B26-B$33</f>
        <v>7.22222222222222</v>
      </c>
      <c r="E26" s="6" t="n">
        <f aca="false">C26-C$33</f>
        <v>-5.27777777777778</v>
      </c>
      <c r="F26" s="6" t="n">
        <f aca="false">D26^2</f>
        <v>52.1604938271605</v>
      </c>
      <c r="G26" s="6" t="n">
        <f aca="false">E26^2</f>
        <v>27.8549382716049</v>
      </c>
      <c r="H26" s="6" t="n">
        <f aca="false">D26*E26</f>
        <v>-38.1172839506173</v>
      </c>
      <c r="I26" s="7" t="n">
        <f aca="false">B$38*B26+D$38</f>
        <v>6.87114889634194</v>
      </c>
      <c r="J26" s="7" t="n">
        <f aca="false">B$41*C26+D$41</f>
        <v>31.3072164948454</v>
      </c>
      <c r="L26" s="5" t="n">
        <v>28</v>
      </c>
      <c r="M26" s="5" t="n">
        <v>9</v>
      </c>
      <c r="N26" s="8" t="n">
        <f aca="false">L26^2</f>
        <v>784</v>
      </c>
      <c r="O26" s="8" t="n">
        <f aca="false">M26^2</f>
        <v>81</v>
      </c>
      <c r="P26" s="8" t="n">
        <f aca="false">L26*M26</f>
        <v>252</v>
      </c>
    </row>
    <row r="27" customFormat="false" ht="12.8" hidden="false" customHeight="false" outlineLevel="0" collapsed="false">
      <c r="B27" s="5" t="n">
        <v>30</v>
      </c>
      <c r="C27" s="5" t="n">
        <v>4</v>
      </c>
      <c r="D27" s="6" t="n">
        <f aca="false">B27-B$33</f>
        <v>9.22222222222222</v>
      </c>
      <c r="E27" s="6" t="n">
        <f aca="false">C27-C$33</f>
        <v>-6.27777777777778</v>
      </c>
      <c r="F27" s="6" t="n">
        <f aca="false">D27^2</f>
        <v>85.0493827160494</v>
      </c>
      <c r="G27" s="6" t="n">
        <f aca="false">E27^2</f>
        <v>39.4104938271605</v>
      </c>
      <c r="H27" s="6" t="n">
        <f aca="false">D27*E27</f>
        <v>-57.8950617283951</v>
      </c>
      <c r="I27" s="7" t="n">
        <f aca="false">B$38*B27+D$38</f>
        <v>5.92777474455971</v>
      </c>
      <c r="J27" s="7" t="n">
        <f aca="false">B$41*C27+D$41</f>
        <v>33.3022680412371</v>
      </c>
      <c r="L27" s="5" t="n">
        <v>30</v>
      </c>
      <c r="M27" s="5" t="n">
        <v>16</v>
      </c>
      <c r="N27" s="8" t="n">
        <f aca="false">L27^2</f>
        <v>900</v>
      </c>
      <c r="O27" s="8" t="n">
        <f aca="false">M27^2</f>
        <v>256</v>
      </c>
      <c r="P27" s="8" t="n">
        <f aca="false">L27*M27</f>
        <v>480</v>
      </c>
    </row>
    <row r="28" customFormat="false" ht="12.8" hidden="false" customHeight="false" outlineLevel="0" collapsed="false">
      <c r="B28" s="5" t="n">
        <v>32</v>
      </c>
      <c r="C28" s="5" t="n">
        <v>4</v>
      </c>
      <c r="D28" s="6" t="n">
        <f aca="false">B28-B$33</f>
        <v>11.2222222222222</v>
      </c>
      <c r="E28" s="6" t="n">
        <f aca="false">C28-C$33</f>
        <v>-6.27777777777778</v>
      </c>
      <c r="F28" s="6" t="n">
        <f aca="false">D28^2</f>
        <v>125.938271604938</v>
      </c>
      <c r="G28" s="6" t="n">
        <f aca="false">E28^2</f>
        <v>39.4104938271605</v>
      </c>
      <c r="H28" s="6" t="n">
        <f aca="false">D28*E28</f>
        <v>-70.4506172839506</v>
      </c>
      <c r="I28" s="7" t="n">
        <f aca="false">B$38*B28+D$38</f>
        <v>4.98440059277748</v>
      </c>
      <c r="J28" s="7" t="n">
        <f aca="false">B$41*C28+D$41</f>
        <v>33.3022680412371</v>
      </c>
      <c r="L28" s="5" t="n">
        <v>32</v>
      </c>
      <c r="M28" s="5" t="n">
        <v>4</v>
      </c>
      <c r="N28" s="8" t="n">
        <f aca="false">L28^2</f>
        <v>1024</v>
      </c>
      <c r="O28" s="8" t="n">
        <f aca="false">M28^2</f>
        <v>16</v>
      </c>
      <c r="P28" s="8" t="n">
        <f aca="false">L28*M28</f>
        <v>128</v>
      </c>
    </row>
    <row r="29" customFormat="false" ht="12.8" hidden="false" customHeight="false" outlineLevel="0" collapsed="false">
      <c r="B29" s="5" t="n">
        <v>35</v>
      </c>
      <c r="C29" s="5" t="n">
        <v>3</v>
      </c>
      <c r="D29" s="6" t="n">
        <f aca="false">B29-B$33</f>
        <v>14.2222222222222</v>
      </c>
      <c r="E29" s="6" t="n">
        <f aca="false">C29-C$33</f>
        <v>-7.27777777777778</v>
      </c>
      <c r="F29" s="6" t="n">
        <f aca="false">D29^2</f>
        <v>202.271604938272</v>
      </c>
      <c r="G29" s="6" t="n">
        <f aca="false">E29^2</f>
        <v>52.9660493827161</v>
      </c>
      <c r="H29" s="6" t="n">
        <f aca="false">D29*E29</f>
        <v>-103.506172839506</v>
      </c>
      <c r="I29" s="7" t="n">
        <f aca="false">B$38*B29+D$38</f>
        <v>3.56933936510413</v>
      </c>
      <c r="J29" s="7" t="n">
        <f aca="false">B$41*C29+D$41</f>
        <v>35.2973195876289</v>
      </c>
      <c r="L29" s="5" t="n">
        <v>35</v>
      </c>
      <c r="M29" s="5" t="n">
        <v>6</v>
      </c>
      <c r="N29" s="8" t="n">
        <f aca="false">L29^2</f>
        <v>1225</v>
      </c>
      <c r="O29" s="8" t="n">
        <f aca="false">M29^2</f>
        <v>36</v>
      </c>
      <c r="P29" s="8" t="n">
        <f aca="false">L29*M29</f>
        <v>210</v>
      </c>
    </row>
    <row r="30" customFormat="false" ht="12.8" hidden="false" customHeight="false" outlineLevel="0" collapsed="false">
      <c r="B30" s="5" t="n">
        <v>40</v>
      </c>
      <c r="C30" s="5" t="n">
        <v>1</v>
      </c>
      <c r="D30" s="6" t="n">
        <f aca="false">B30-B$33</f>
        <v>19.2222222222222</v>
      </c>
      <c r="E30" s="6" t="n">
        <f aca="false">C30-C$33</f>
        <v>-9.27777777777778</v>
      </c>
      <c r="F30" s="6" t="n">
        <f aca="false">D30^2</f>
        <v>369.493827160494</v>
      </c>
      <c r="G30" s="6" t="n">
        <f aca="false">E30^2</f>
        <v>86.0771604938272</v>
      </c>
      <c r="H30" s="6" t="n">
        <f aca="false">D30*E30</f>
        <v>-178.33950617284</v>
      </c>
      <c r="I30" s="7" t="n">
        <f aca="false">B$38*B30+D$38</f>
        <v>1.21090398564855</v>
      </c>
      <c r="J30" s="7" t="n">
        <f aca="false">B$41*C30+D$41</f>
        <v>39.2874226804124</v>
      </c>
      <c r="L30" s="5" t="n">
        <v>40</v>
      </c>
      <c r="M30" s="5" t="n">
        <v>11</v>
      </c>
      <c r="N30" s="8" t="n">
        <f aca="false">L30^2</f>
        <v>1600</v>
      </c>
      <c r="O30" s="8" t="n">
        <f aca="false">M30^2</f>
        <v>121</v>
      </c>
      <c r="P30" s="8" t="n">
        <f aca="false">L30*M30</f>
        <v>440</v>
      </c>
    </row>
    <row r="31" customFormat="false" ht="12.8" hidden="false" customHeight="false" outlineLevel="0" collapsed="false">
      <c r="B31" s="5" t="n">
        <v>45</v>
      </c>
      <c r="C31" s="5" t="n">
        <v>2</v>
      </c>
      <c r="D31" s="6" t="n">
        <f aca="false">B31-B$33</f>
        <v>24.2222222222222</v>
      </c>
      <c r="E31" s="6" t="n">
        <f aca="false">C31-C$33</f>
        <v>-8.27777777777778</v>
      </c>
      <c r="F31" s="6" t="n">
        <f aca="false">D31^2</f>
        <v>586.716049382716</v>
      </c>
      <c r="G31" s="6" t="n">
        <f aca="false">E31^2</f>
        <v>68.5216049382716</v>
      </c>
      <c r="H31" s="6" t="n">
        <f aca="false">D31*E31</f>
        <v>-200.506172839506</v>
      </c>
      <c r="I31" s="7" t="n">
        <f aca="false">B$38*B31+D$38</f>
        <v>-1.14753139380703</v>
      </c>
      <c r="J31" s="7" t="n">
        <f aca="false">B$41*C31+D$41</f>
        <v>37.2923711340206</v>
      </c>
      <c r="L31" s="5" t="n">
        <v>45</v>
      </c>
      <c r="M31" s="5" t="n">
        <v>9</v>
      </c>
      <c r="N31" s="8" t="n">
        <f aca="false">L31^2</f>
        <v>2025</v>
      </c>
      <c r="O31" s="8" t="n">
        <f aca="false">M31^2</f>
        <v>81</v>
      </c>
      <c r="P31" s="8" t="n">
        <f aca="false">L31*M31</f>
        <v>405</v>
      </c>
    </row>
    <row r="32" customFormat="false" ht="13.8" hidden="false" customHeight="false" outlineLevel="0" collapsed="false">
      <c r="B32" s="9" t="s">
        <v>14</v>
      </c>
      <c r="C32" s="9"/>
      <c r="D32" s="10" t="s">
        <v>15</v>
      </c>
      <c r="E32" s="10"/>
      <c r="F32" s="10"/>
      <c r="G32" s="10"/>
      <c r="H32" s="10"/>
      <c r="L32" s="11" t="s">
        <v>14</v>
      </c>
      <c r="M32" s="11"/>
      <c r="N32" s="12" t="s">
        <v>15</v>
      </c>
      <c r="O32" s="12"/>
      <c r="P32" s="12"/>
    </row>
    <row r="33" customFormat="false" ht="13.8" hidden="false" customHeight="false" outlineLevel="0" collapsed="false">
      <c r="B33" s="13" t="n">
        <f aca="false">AVERAGE(B14:B31)</f>
        <v>20.7777777777778</v>
      </c>
      <c r="C33" s="13" t="n">
        <f aca="false">AVERAGE(C14:C31)</f>
        <v>10.2777777777778</v>
      </c>
      <c r="D33" s="14" t="n">
        <f aca="false">SUM(D14:D31)</f>
        <v>0</v>
      </c>
      <c r="E33" s="14" t="n">
        <f aca="false">SUM(E14:E31)</f>
        <v>0</v>
      </c>
      <c r="F33" s="15" t="n">
        <f aca="false">SUM(F14:F31)</f>
        <v>2849.11111111111</v>
      </c>
      <c r="G33" s="15" t="n">
        <f aca="false">SUM(G14:G31)</f>
        <v>673.611111111111</v>
      </c>
      <c r="H33" s="15" t="n">
        <f aca="false">SUM(H14:H31)</f>
        <v>-1343.88888888889</v>
      </c>
      <c r="L33" s="16" t="n">
        <f aca="false">AVERAGE(L14:L31)</f>
        <v>20.7777777777778</v>
      </c>
      <c r="M33" s="16" t="n">
        <f aca="false">AVERAGE(M14:M31)</f>
        <v>9.66666666666667</v>
      </c>
      <c r="N33" s="17" t="n">
        <f aca="false">SUM(N14:N31)</f>
        <v>10620</v>
      </c>
      <c r="O33" s="17" t="n">
        <f aca="false">SUM(O14:O31)</f>
        <v>2040</v>
      </c>
      <c r="P33" s="17" t="n">
        <f aca="false">SUM(P14:P31)</f>
        <v>3312</v>
      </c>
    </row>
    <row r="34" customFormat="false" ht="12.8" hidden="false" customHeight="false" outlineLevel="0" collapsed="false">
      <c r="B34" s="18" t="s">
        <v>16</v>
      </c>
      <c r="C34" s="5" t="n">
        <f aca="false">COUNT(C14:C31)</f>
        <v>18</v>
      </c>
      <c r="L34" s="5" t="s">
        <v>16</v>
      </c>
      <c r="M34" s="5" t="n">
        <f aca="false">COUNT(M14:M31)</f>
        <v>18</v>
      </c>
    </row>
    <row r="36" customFormat="false" ht="12.8" hidden="false" customHeight="false" outlineLevel="0" collapsed="false">
      <c r="A36" s="19" t="s">
        <v>17</v>
      </c>
      <c r="B36" s="20" t="n">
        <f aca="false">H33/SQRT(F33*G33)</f>
        <v>-0.970072177814401</v>
      </c>
      <c r="C36" s="20" t="n">
        <f aca="false">CORREL(B14:B31,C14:C31)</f>
        <v>-0.970072177814401</v>
      </c>
      <c r="L36" s="0" t="s">
        <v>17</v>
      </c>
      <c r="M36" s="20" t="n">
        <f aca="false">CORREL(L14:L31,M14:M31)</f>
        <v>-0.300347437556942</v>
      </c>
      <c r="N36" s="20" t="n">
        <f aca="false">(P33/M34-L33*M33)/SQRT((N33/M34-L33^2)*(O33/M34-M33^2))</f>
        <v>-0.300347437556942</v>
      </c>
    </row>
    <row r="38" customFormat="false" ht="12.8" hidden="false" customHeight="false" outlineLevel="0" collapsed="false">
      <c r="A38" s="0" t="s">
        <v>18</v>
      </c>
      <c r="B38" s="7" t="n">
        <f aca="false">H33/F33</f>
        <v>-0.471687075891116</v>
      </c>
      <c r="C38" s="0" t="s">
        <v>19</v>
      </c>
      <c r="D38" s="7" t="n">
        <f aca="false">C33-B38*B33</f>
        <v>20.0783870212932</v>
      </c>
    </row>
    <row r="39" customFormat="false" ht="12.8" hidden="false" customHeight="false" outlineLevel="0" collapsed="false">
      <c r="B39" s="7" t="n">
        <f aca="false" t="array" ref="B39:C39">LINEST(C14:C31,B14:B31)</f>
        <v>-0.471687075891116</v>
      </c>
      <c r="C39" s="7" t="n">
        <v>20.0783870212932</v>
      </c>
    </row>
    <row r="40" customFormat="false" ht="12.8" hidden="false" customHeight="false" outlineLevel="0" collapsed="false">
      <c r="B40" s="7"/>
    </row>
    <row r="41" customFormat="false" ht="12.8" hidden="false" customHeight="false" outlineLevel="0" collapsed="false">
      <c r="A41" s="0" t="s">
        <v>20</v>
      </c>
      <c r="B41" s="7" t="n">
        <f aca="false">H33/G33</f>
        <v>-1.99505154639175</v>
      </c>
      <c r="C41" s="0" t="s">
        <v>21</v>
      </c>
      <c r="D41" s="7" t="n">
        <f aca="false">B33-B41*C33</f>
        <v>41.2824742268041</v>
      </c>
    </row>
    <row r="42" customFormat="false" ht="12.8" hidden="false" customHeight="false" outlineLevel="0" collapsed="false">
      <c r="B42" s="7" t="n">
        <f aca="false" t="array" ref="B42:C42">LINEST(B14:B31,C14:C31)</f>
        <v>-1.99505154639175</v>
      </c>
      <c r="C42" s="7" t="n">
        <v>41.2824742268041</v>
      </c>
    </row>
  </sheetData>
  <mergeCells count="6">
    <mergeCell ref="B12:H12"/>
    <mergeCell ref="L12:P12"/>
    <mergeCell ref="B32:C32"/>
    <mergeCell ref="D32:H32"/>
    <mergeCell ref="L32:M32"/>
    <mergeCell ref="N32:P32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CC0000"/>
    <pageSetUpPr fitToPage="false"/>
  </sheetPr>
  <dimension ref="A2:N38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P34" activeCellId="0" sqref="P34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2" customFormat="false" ht="15" hidden="false" customHeight="false" outlineLevel="0" collapsed="false">
      <c r="K2" s="21" t="s">
        <v>22</v>
      </c>
      <c r="L2" s="22" t="n">
        <f aca="false">'Partie 1 Quantités'!B39</f>
        <v>-0.471687075891116</v>
      </c>
      <c r="M2" s="21" t="s">
        <v>23</v>
      </c>
      <c r="N2" s="22" t="n">
        <f aca="false">'Partie 1 Quantités'!D38</f>
        <v>20.0783870212932</v>
      </c>
    </row>
    <row r="4" customFormat="false" ht="12.8" hidden="false" customHeight="false" outlineLevel="0" collapsed="false">
      <c r="K4" s="0" t="s">
        <v>2</v>
      </c>
      <c r="L4" s="0" t="s">
        <v>24</v>
      </c>
    </row>
    <row r="5" customFormat="false" ht="12.8" hidden="false" customHeight="false" outlineLevel="0" collapsed="false">
      <c r="K5" s="0" t="s">
        <v>22</v>
      </c>
      <c r="L5" s="0" t="s">
        <v>25</v>
      </c>
    </row>
    <row r="9" customFormat="false" ht="12.8" hidden="false" customHeight="false" outlineLevel="0" collapsed="false">
      <c r="A9" s="19" t="s">
        <v>26</v>
      </c>
      <c r="B9" s="19" t="n">
        <v>15</v>
      </c>
      <c r="G9" s="0" t="s">
        <v>27</v>
      </c>
      <c r="H9" s="0" t="s">
        <v>28</v>
      </c>
    </row>
    <row r="10" customFormat="false" ht="12.8" hidden="false" customHeight="false" outlineLevel="0" collapsed="false">
      <c r="G10" s="0" t="s">
        <v>27</v>
      </c>
      <c r="H10" s="0" t="s">
        <v>29</v>
      </c>
      <c r="I10" s="0" t="s">
        <v>30</v>
      </c>
    </row>
    <row r="11" customFormat="false" ht="12.8" hidden="false" customHeight="false" outlineLevel="0" collapsed="false">
      <c r="G11" s="23" t="s">
        <v>27</v>
      </c>
      <c r="H11" s="23" t="n">
        <f aca="false">B9</f>
        <v>15</v>
      </c>
      <c r="I11" s="23" t="s">
        <v>31</v>
      </c>
      <c r="J11" s="24" t="n">
        <f aca="false">L2</f>
        <v>-0.471687075891116</v>
      </c>
      <c r="K11" s="24" t="str">
        <f aca="false">M2</f>
        <v>xi +</v>
      </c>
      <c r="L11" s="24" t="n">
        <f aca="false">N2</f>
        <v>20.0783870212932</v>
      </c>
      <c r="M11" s="24" t="s">
        <v>32</v>
      </c>
    </row>
    <row r="12" customFormat="false" ht="13.8" hidden="false" customHeight="false" outlineLevel="0" collapsed="false">
      <c r="A12" s="3" t="str">
        <f aca="false">'Partie 1 Quantités'!B13</f>
        <v>xi</v>
      </c>
      <c r="B12" s="3" t="str">
        <f aca="false">'Partie 1 Quantités'!C13</f>
        <v>yi</v>
      </c>
      <c r="C12" s="25" t="s">
        <v>33</v>
      </c>
      <c r="D12" s="25" t="s">
        <v>34</v>
      </c>
      <c r="E12" s="25" t="s">
        <v>35</v>
      </c>
      <c r="G12" s="26" t="s">
        <v>36</v>
      </c>
      <c r="H12" s="27" t="n">
        <f aca="false">H11*J11</f>
        <v>-7.07530613836674</v>
      </c>
      <c r="I12" s="27" t="s">
        <v>11</v>
      </c>
      <c r="J12" s="27" t="s">
        <v>37</v>
      </c>
      <c r="K12" s="27" t="n">
        <f aca="false">H11*L11</f>
        <v>301.175805319398</v>
      </c>
      <c r="L12" s="28" t="s">
        <v>2</v>
      </c>
    </row>
    <row r="13" customFormat="false" ht="12.8" hidden="false" customHeight="false" outlineLevel="0" collapsed="false">
      <c r="A13" s="29" t="n">
        <f aca="false">'Partie 1 Quantités'!B14</f>
        <v>1</v>
      </c>
      <c r="B13" s="5" t="n">
        <v>20</v>
      </c>
      <c r="C13" s="30" t="n">
        <f aca="false">B$9*A13*B13</f>
        <v>300</v>
      </c>
      <c r="D13" s="31" t="n">
        <f aca="false">H$12*A13^2+K$12*A13</f>
        <v>294.100499181031</v>
      </c>
      <c r="E13" s="7" t="n">
        <f aca="false">F$38*A13^2+I$38*A13-L$38</f>
        <v>-284.326300600577</v>
      </c>
    </row>
    <row r="14" customFormat="false" ht="12.8" hidden="false" customHeight="false" outlineLevel="0" collapsed="false">
      <c r="A14" s="29" t="n">
        <f aca="false">'Partie 1 Quantités'!B15</f>
        <v>3</v>
      </c>
      <c r="B14" s="5" t="n">
        <v>18</v>
      </c>
      <c r="C14" s="30" t="n">
        <f aca="false">B$9*A14*B14</f>
        <v>810</v>
      </c>
      <c r="D14" s="31" t="n">
        <f aca="false">H$12*A14^2+K$12*A14</f>
        <v>839.849660712893</v>
      </c>
      <c r="E14" s="7" t="n">
        <f aca="false">F$38*A14^2+I$38*A14-L$38</f>
        <v>115.889751189455</v>
      </c>
    </row>
    <row r="15" customFormat="false" ht="12.8" hidden="false" customHeight="false" outlineLevel="0" collapsed="false">
      <c r="A15" s="29" t="n">
        <f aca="false">'Partie 1 Quantités'!B16</f>
        <v>5</v>
      </c>
      <c r="B15" s="5" t="n">
        <v>17</v>
      </c>
      <c r="C15" s="30" t="n">
        <f aca="false">B$9*A15*B15</f>
        <v>1275</v>
      </c>
      <c r="D15" s="31" t="n">
        <f aca="false">H$12*A15^2+K$12*A15</f>
        <v>1328.99637313782</v>
      </c>
      <c r="E15" s="7" t="n">
        <f aca="false">F$38*A15^2+I$38*A15-L$38</f>
        <v>474.597340301069</v>
      </c>
    </row>
    <row r="16" customFormat="false" ht="12.8" hidden="false" customHeight="false" outlineLevel="0" collapsed="false">
      <c r="A16" s="29" t="n">
        <f aca="false">'Partie 1 Quantités'!B17</f>
        <v>7</v>
      </c>
      <c r="B16" s="5" t="n">
        <v>20</v>
      </c>
      <c r="C16" s="30" t="n">
        <f aca="false">B$9*A16*B16</f>
        <v>2100</v>
      </c>
      <c r="D16" s="31" t="n">
        <f aca="false">H$12*A16^2+K$12*A16</f>
        <v>1761.54063645582</v>
      </c>
      <c r="E16" s="7" t="n">
        <f aca="false">F$38*A16^2+I$38*A16-L$38</f>
        <v>791.796466734265</v>
      </c>
    </row>
    <row r="17" customFormat="false" ht="12.8" hidden="false" customHeight="false" outlineLevel="0" collapsed="false">
      <c r="A17" s="29" t="n">
        <f aca="false">'Partie 1 Quantités'!B18</f>
        <v>10</v>
      </c>
      <c r="B17" s="5" t="n">
        <v>14</v>
      </c>
      <c r="C17" s="30" t="n">
        <f aca="false">B$9*A17*B17</f>
        <v>2100</v>
      </c>
      <c r="D17" s="31" t="n">
        <f aca="false">H$12*A17^2+K$12*A17</f>
        <v>2304.22743935731</v>
      </c>
      <c r="E17" s="7" t="n">
        <f aca="false">F$38*A17^2+I$38*A17-L$38</f>
        <v>1189.76678886202</v>
      </c>
    </row>
    <row r="18" customFormat="false" ht="12.8" hidden="false" customHeight="false" outlineLevel="0" collapsed="false">
      <c r="A18" s="29" t="n">
        <f aca="false">'Partie 1 Quantités'!B19</f>
        <v>12</v>
      </c>
      <c r="B18" s="5" t="n">
        <v>16</v>
      </c>
      <c r="C18" s="30" t="n">
        <f aca="false">B$9*A18*B18</f>
        <v>2880</v>
      </c>
      <c r="D18" s="31" t="n">
        <f aca="false">H$12*A18^2+K$12*A18</f>
        <v>2595.26557990797</v>
      </c>
      <c r="E18" s="7" t="n">
        <f aca="false">F$38*A18^2+I$38*A18-L$38</f>
        <v>1403.19475859917</v>
      </c>
    </row>
    <row r="19" customFormat="false" ht="12.8" hidden="false" customHeight="false" outlineLevel="0" collapsed="false">
      <c r="A19" s="29" t="n">
        <f aca="false">'Partie 1 Quantités'!B20</f>
        <v>15</v>
      </c>
      <c r="B19" s="5" t="n">
        <v>15</v>
      </c>
      <c r="C19" s="30" t="n">
        <f aca="false">B$9*A19*B19</f>
        <v>3375</v>
      </c>
      <c r="D19" s="31" t="n">
        <f aca="false">H$12*A19^2+K$12*A19</f>
        <v>2925.69319865845</v>
      </c>
      <c r="E19" s="7" t="n">
        <f aca="false">F$38*A19^2+I$38*A19-L$38</f>
        <v>1645.50834568287</v>
      </c>
    </row>
    <row r="20" customFormat="false" ht="12.8" hidden="false" customHeight="false" outlineLevel="0" collapsed="false">
      <c r="A20" s="29" t="n">
        <f aca="false">'Partie 1 Quantités'!B21</f>
        <v>18</v>
      </c>
      <c r="B20" s="5" t="n">
        <v>12</v>
      </c>
      <c r="C20" s="30" t="n">
        <f aca="false">B$9*A20*B20</f>
        <v>3240</v>
      </c>
      <c r="D20" s="31" t="n">
        <f aca="false">H$12*A20^2+K$12*A20</f>
        <v>3128.76530691834</v>
      </c>
      <c r="E20" s="7" t="n">
        <f aca="false">F$38*A20^2+I$38*A20-L$38</f>
        <v>1794.42789174012</v>
      </c>
    </row>
    <row r="21" customFormat="false" ht="12.8" hidden="false" customHeight="false" outlineLevel="0" collapsed="false">
      <c r="A21" s="29" t="n">
        <v>20</v>
      </c>
      <c r="B21" s="5" t="n">
        <v>8</v>
      </c>
      <c r="C21" s="30" t="n">
        <f aca="false">B$9*A21*B21</f>
        <v>2400</v>
      </c>
      <c r="D21" s="31" t="n">
        <f aca="false">H$12*A21^2+K$12*A21</f>
        <v>3193.39365104126</v>
      </c>
      <c r="E21" s="7" t="n">
        <f aca="false">F$38*A21^2+I$38*A21-L$38</f>
        <v>1841.82201076359</v>
      </c>
    </row>
    <row r="22" customFormat="false" ht="12.8" hidden="false" customHeight="false" outlineLevel="0" collapsed="false">
      <c r="A22" s="29" t="n">
        <v>22</v>
      </c>
      <c r="B22" s="5" t="n">
        <v>11</v>
      </c>
      <c r="C22" s="30" t="n">
        <f aca="false">B$9*A22*B22</f>
        <v>3630</v>
      </c>
      <c r="D22" s="31" t="n">
        <f aca="false">H$12*A22^2+K$12*A22</f>
        <v>3201.41954605725</v>
      </c>
      <c r="E22" s="7" t="n">
        <f aca="false">F$38*A22^2+I$38*A22-L$38</f>
        <v>1847.70766710865</v>
      </c>
    </row>
    <row r="23" customFormat="false" ht="12.8" hidden="false" customHeight="false" outlineLevel="0" collapsed="false">
      <c r="A23" s="29" t="n">
        <v>25</v>
      </c>
      <c r="B23" s="5" t="n">
        <v>10</v>
      </c>
      <c r="C23" s="30" t="n">
        <f aca="false">B$9*A23*B23</f>
        <v>3750</v>
      </c>
      <c r="D23" s="31" t="n">
        <f aca="false">H$12*A23^2+K$12*A23</f>
        <v>3107.32879650574</v>
      </c>
      <c r="E23" s="7" t="n">
        <f aca="false">F$38*A23^2+I$38*A23-L$38</f>
        <v>1778.70778410421</v>
      </c>
    </row>
    <row r="24" customFormat="false" ht="12.8" hidden="false" customHeight="false" outlineLevel="0" collapsed="false">
      <c r="A24" s="29" t="n">
        <v>26</v>
      </c>
      <c r="B24" s="5" t="n">
        <v>8</v>
      </c>
      <c r="C24" s="30" t="n">
        <f aca="false">B$9*A24*B24</f>
        <v>3120</v>
      </c>
      <c r="D24" s="31" t="n">
        <f aca="false">H$12*A24^2+K$12*A24</f>
        <v>3047.66398876843</v>
      </c>
      <c r="E24" s="7" t="n">
        <f aca="false">F$38*A24^2+I$38*A24-L$38</f>
        <v>1734.95359176352</v>
      </c>
    </row>
    <row r="25" customFormat="false" ht="12.8" hidden="false" customHeight="false" outlineLevel="0" collapsed="false">
      <c r="A25" s="29" t="n">
        <v>28</v>
      </c>
      <c r="B25" s="5" t="n">
        <v>9</v>
      </c>
      <c r="C25" s="30" t="n">
        <f aca="false">B$9*A25*B25</f>
        <v>3780</v>
      </c>
      <c r="D25" s="31" t="n">
        <f aca="false">H$12*A25^2+K$12*A25</f>
        <v>2885.88253646362</v>
      </c>
      <c r="E25" s="7" t="n">
        <f aca="false">F$38*A25^2+I$38*A25-L$38</f>
        <v>1616.31386007332</v>
      </c>
    </row>
    <row r="26" customFormat="false" ht="12.8" hidden="false" customHeight="false" outlineLevel="0" collapsed="false">
      <c r="A26" s="29" t="n">
        <v>30</v>
      </c>
      <c r="B26" s="5" t="n">
        <v>4</v>
      </c>
      <c r="C26" s="30" t="n">
        <f aca="false">B$9*A26*B26</f>
        <v>1800</v>
      </c>
      <c r="D26" s="31" t="n">
        <f aca="false">H$12*A26^2+K$12*A26</f>
        <v>2667.49863505187</v>
      </c>
      <c r="E26" s="7" t="n">
        <f aca="false">F$38*A26^2+I$38*A26-L$38</f>
        <v>1456.16566570471</v>
      </c>
    </row>
    <row r="27" customFormat="false" ht="12.8" hidden="false" customHeight="false" outlineLevel="0" collapsed="false">
      <c r="A27" s="29" t="n">
        <v>32</v>
      </c>
      <c r="B27" s="5" t="n">
        <v>4</v>
      </c>
      <c r="C27" s="30" t="n">
        <f aca="false">B$9*A27*B27</f>
        <v>1920</v>
      </c>
      <c r="D27" s="31" t="n">
        <f aca="false">H$12*A27^2+K$12*A27</f>
        <v>2392.51228453319</v>
      </c>
      <c r="E27" s="7" t="n">
        <f aca="false">F$38*A27^2+I$38*A27-L$38</f>
        <v>1254.50900865767</v>
      </c>
    </row>
    <row r="28" customFormat="false" ht="12.8" hidden="false" customHeight="false" outlineLevel="0" collapsed="false">
      <c r="A28" s="29" t="n">
        <v>35</v>
      </c>
      <c r="B28" s="5" t="n">
        <v>6</v>
      </c>
      <c r="C28" s="30" t="n">
        <f aca="false">B$9*A28*B28</f>
        <v>3150</v>
      </c>
      <c r="D28" s="31" t="n">
        <f aca="false">H$12*A28^2+K$12*A28</f>
        <v>1873.90316667967</v>
      </c>
      <c r="E28" s="7" t="n">
        <f aca="false">F$38*A28^2+I$38*A28-L$38</f>
        <v>874.195655565092</v>
      </c>
    </row>
    <row r="29" customFormat="false" ht="12.8" hidden="false" customHeight="false" outlineLevel="0" collapsed="false">
      <c r="A29" s="29" t="n">
        <v>40</v>
      </c>
      <c r="B29" s="5" t="n">
        <v>1</v>
      </c>
      <c r="C29" s="30" t="n">
        <f aca="false">B$9*A29*B29</f>
        <v>600</v>
      </c>
      <c r="D29" s="31" t="n">
        <f aca="false">H$12*A29^2+K$12*A29</f>
        <v>726.542391389134</v>
      </c>
      <c r="E29" s="7" t="n">
        <f aca="false">F$38*A29^2+I$38*A29-L$38</f>
        <v>32.7977536853632</v>
      </c>
      <c r="F29" s="0" t="n">
        <f aca="false">A29*B29</f>
        <v>40</v>
      </c>
    </row>
    <row r="30" customFormat="false" ht="12.8" hidden="false" customHeight="false" outlineLevel="0" collapsed="false">
      <c r="A30" s="29" t="n">
        <v>45</v>
      </c>
      <c r="B30" s="5" t="n">
        <v>2</v>
      </c>
      <c r="C30" s="30" t="n">
        <f aca="false">B$9*A30*B30</f>
        <v>1350</v>
      </c>
      <c r="D30" s="31" t="n">
        <f aca="false">H$12*A30^2+K$12*A30</f>
        <v>-774.583690819742</v>
      </c>
      <c r="E30" s="7" t="n">
        <f aca="false">F$38*A30^2+I$38*A30-L$38</f>
        <v>-1068.02803993448</v>
      </c>
      <c r="F30" s="0" t="n">
        <f aca="false">A30*B30</f>
        <v>90</v>
      </c>
    </row>
    <row r="32" customFormat="false" ht="12.8" hidden="false" customHeight="false" outlineLevel="0" collapsed="false">
      <c r="A32" s="32" t="s">
        <v>38</v>
      </c>
      <c r="B32" s="32" t="n">
        <v>500</v>
      </c>
      <c r="C32" s="32" t="s">
        <v>39</v>
      </c>
      <c r="D32" s="32" t="n">
        <v>4</v>
      </c>
    </row>
    <row r="34" customFormat="false" ht="12.8" hidden="false" customHeight="false" outlineLevel="0" collapsed="false">
      <c r="A34" s="0" t="s">
        <v>40</v>
      </c>
      <c r="B34" s="0" t="s">
        <v>41</v>
      </c>
    </row>
    <row r="35" customFormat="false" ht="12.8" hidden="false" customHeight="false" outlineLevel="0" collapsed="false">
      <c r="A35" s="0" t="s">
        <v>40</v>
      </c>
      <c r="B35" s="0" t="s">
        <v>42</v>
      </c>
    </row>
    <row r="36" customFormat="false" ht="12.8" hidden="false" customHeight="false" outlineLevel="0" collapsed="false">
      <c r="A36" s="0" t="s">
        <v>40</v>
      </c>
      <c r="B36" s="0" t="s">
        <v>43</v>
      </c>
      <c r="E36" s="33" t="s">
        <v>44</v>
      </c>
      <c r="F36" s="33" t="n">
        <f aca="false">B9-D32</f>
        <v>11</v>
      </c>
      <c r="G36" s="33" t="s">
        <v>31</v>
      </c>
      <c r="H36" s="34" t="n">
        <f aca="false">J11</f>
        <v>-0.471687075891116</v>
      </c>
      <c r="I36" s="34" t="str">
        <f aca="false">K11</f>
        <v>xi +</v>
      </c>
      <c r="J36" s="34" t="n">
        <f aca="false">L11</f>
        <v>20.0783870212932</v>
      </c>
      <c r="K36" s="34" t="s">
        <v>45</v>
      </c>
      <c r="L36" s="33" t="n">
        <f aca="false">B32</f>
        <v>500</v>
      </c>
    </row>
    <row r="38" customFormat="false" ht="12.8" hidden="false" customHeight="false" outlineLevel="0" collapsed="false">
      <c r="E38" s="33" t="s">
        <v>44</v>
      </c>
      <c r="F38" s="34" t="n">
        <f aca="false">F36*H36</f>
        <v>-5.18855783480228</v>
      </c>
      <c r="G38" s="34" t="s">
        <v>11</v>
      </c>
      <c r="H38" s="34" t="s">
        <v>37</v>
      </c>
      <c r="I38" s="34" t="n">
        <f aca="false">F36*J36</f>
        <v>220.862257234225</v>
      </c>
      <c r="J38" s="33" t="s">
        <v>2</v>
      </c>
      <c r="K38" s="33" t="s">
        <v>46</v>
      </c>
      <c r="L38" s="33" t="n">
        <f aca="false">L36</f>
        <v>500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663366"/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34" activeCellId="0" sqref="P34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/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242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2020-04-14T11:21:33Z</dcterms:created>
  <dc:creator/>
  <dc:description/>
  <dc:language>fr-FR</dc:language>
  <cp:lastModifiedBy/>
  <dcterms:modified xsi:type="dcterms:W3CDTF">2020-04-22T22:36:47Z</dcterms:modified>
  <cp:revision>12</cp:revision>
  <dc:subject/>
  <dc:title/>
</cp:coreProperties>
</file>